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xml" ContentType="application/vnd.openxmlformats-officedocument.drawing+xml"/>
  <Override PartName="/xl/comments3.xml" ContentType="application/vnd.openxmlformats-officedocument.spreadsheetml.comment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624"/>
  <workbookPr defaultThemeVersion="124226"/>
  <mc:AlternateContent xmlns:mc="http://schemas.openxmlformats.org/markup-compatibility/2006">
    <mc:Choice Requires="x15">
      <x15ac:absPath xmlns:x15ac="http://schemas.microsoft.com/office/spreadsheetml/2010/11/ac" url="E:\DIGECA\P+L\AVP+L\Proceso AVP+L\Formularios y plantillas\"/>
    </mc:Choice>
  </mc:AlternateContent>
  <xr:revisionPtr revIDLastSave="0" documentId="13_ncr:1_{7A2CC89A-DCAC-404C-9176-6B4C532552FA}" xr6:coauthVersionLast="45" xr6:coauthVersionMax="45" xr10:uidLastSave="{00000000-0000-0000-0000-000000000000}"/>
  <bookViews>
    <workbookView xWindow="-120" yWindow="-120" windowWidth="29040" windowHeight="15840" tabRatio="781" activeTab="1" xr2:uid="{00000000-000D-0000-FFFF-FFFF00000000}"/>
  </bookViews>
  <sheets>
    <sheet name="Datos Generales" sheetId="28" r:id="rId1"/>
    <sheet name="Residuos ordinarios" sheetId="3" r:id="rId2"/>
    <sheet name="Residuos de manejo especial" sheetId="29" r:id="rId3"/>
    <sheet name="Residuos peligrosos" sheetId="30" r:id="rId4"/>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7" i="3" l="1"/>
  <c r="H27" i="3"/>
  <c r="K73" i="3"/>
  <c r="K72" i="3"/>
  <c r="K70" i="3"/>
  <c r="K68" i="3"/>
  <c r="K66" i="3"/>
  <c r="K56" i="3"/>
  <c r="K55" i="3"/>
  <c r="K54" i="3"/>
  <c r="K53" i="3"/>
  <c r="K52" i="3"/>
  <c r="K51" i="3"/>
  <c r="K50" i="3"/>
  <c r="K49" i="3"/>
  <c r="K48" i="3"/>
  <c r="K47" i="3"/>
  <c r="K46" i="3"/>
  <c r="K45" i="3"/>
  <c r="K44" i="3"/>
  <c r="K43" i="3"/>
  <c r="K42" i="3"/>
  <c r="K41" i="3"/>
  <c r="K40" i="3"/>
  <c r="K39" i="3"/>
  <c r="K38" i="3"/>
  <c r="K37" i="3"/>
  <c r="K36" i="3"/>
  <c r="K35" i="3"/>
  <c r="K34" i="3"/>
  <c r="K33" i="3"/>
  <c r="K32" i="3"/>
  <c r="K31" i="3"/>
  <c r="K30" i="3"/>
  <c r="K29" i="3"/>
  <c r="K28" i="3"/>
  <c r="AL64" i="30" l="1"/>
  <c r="AK64" i="30"/>
  <c r="AJ64" i="30"/>
  <c r="AI64" i="30"/>
  <c r="AH64" i="30"/>
  <c r="AG64" i="30"/>
  <c r="AF64" i="30"/>
  <c r="AE64" i="30"/>
  <c r="AB64" i="30"/>
  <c r="AA64" i="30"/>
  <c r="Z64" i="30"/>
  <c r="Y64" i="30"/>
  <c r="X64" i="30"/>
  <c r="W64" i="30"/>
  <c r="V64" i="30"/>
  <c r="U64" i="30"/>
  <c r="S64" i="30"/>
  <c r="R64" i="30"/>
  <c r="Q64" i="30"/>
  <c r="P64" i="30"/>
  <c r="O64" i="30"/>
  <c r="N64" i="30"/>
  <c r="M64" i="30"/>
  <c r="L64" i="30"/>
  <c r="J64" i="30"/>
  <c r="I64" i="30"/>
  <c r="H64" i="30"/>
  <c r="G64" i="30"/>
  <c r="F64" i="30"/>
  <c r="E64" i="30"/>
  <c r="D64" i="30"/>
  <c r="C64" i="30"/>
  <c r="AL63" i="30"/>
  <c r="AK63" i="30"/>
  <c r="AJ63" i="30"/>
  <c r="AI63" i="30"/>
  <c r="AH63" i="30"/>
  <c r="AG63" i="30"/>
  <c r="AF63" i="30"/>
  <c r="AE63" i="30"/>
  <c r="AB63" i="30"/>
  <c r="AA63" i="30"/>
  <c r="Z63" i="30"/>
  <c r="Y63" i="30"/>
  <c r="X63" i="30"/>
  <c r="W63" i="30"/>
  <c r="V63" i="30"/>
  <c r="U63" i="30"/>
  <c r="S63" i="30"/>
  <c r="R63" i="30"/>
  <c r="Q63" i="30"/>
  <c r="P63" i="30"/>
  <c r="O63" i="30"/>
  <c r="N63" i="30"/>
  <c r="M63" i="30"/>
  <c r="L63" i="30"/>
  <c r="J63" i="30"/>
  <c r="I63" i="30"/>
  <c r="H63" i="30"/>
  <c r="G63" i="30"/>
  <c r="F63" i="30"/>
  <c r="E63" i="30"/>
  <c r="D63" i="30"/>
  <c r="C63" i="30"/>
  <c r="AR75" i="30"/>
  <c r="AQ75" i="30"/>
  <c r="AR57" i="30"/>
  <c r="AQ57" i="30"/>
  <c r="AR56" i="30"/>
  <c r="AQ56" i="30"/>
  <c r="AR55" i="30"/>
  <c r="AQ55" i="30"/>
  <c r="AR54" i="30"/>
  <c r="AQ54" i="30"/>
  <c r="AR53" i="30"/>
  <c r="AQ53" i="30"/>
  <c r="AR52" i="30"/>
  <c r="AR74" i="30" s="1"/>
  <c r="AQ52" i="30"/>
  <c r="AQ74" i="30" s="1"/>
  <c r="AR51" i="30"/>
  <c r="AQ51" i="30"/>
  <c r="AR50" i="30"/>
  <c r="AQ50" i="30"/>
  <c r="AR49" i="30"/>
  <c r="AQ49" i="30"/>
  <c r="AR48" i="30"/>
  <c r="AQ48" i="30"/>
  <c r="AR47" i="30"/>
  <c r="AQ47" i="30"/>
  <c r="AR46" i="30"/>
  <c r="AR72" i="30" s="1"/>
  <c r="AQ46" i="30"/>
  <c r="AQ72" i="30" s="1"/>
  <c r="AR45" i="30"/>
  <c r="AQ45" i="30"/>
  <c r="AR44" i="30"/>
  <c r="AQ44" i="30"/>
  <c r="AR43" i="30"/>
  <c r="AQ43" i="30"/>
  <c r="AR42" i="30"/>
  <c r="AQ42" i="30"/>
  <c r="AR41" i="30"/>
  <c r="AR70" i="30" s="1"/>
  <c r="AQ41" i="30"/>
  <c r="AR40" i="30"/>
  <c r="AQ40" i="30"/>
  <c r="AQ70" i="30" s="1"/>
  <c r="AR39" i="30"/>
  <c r="AQ39" i="30"/>
  <c r="AR38" i="30"/>
  <c r="AQ38" i="30"/>
  <c r="AR37" i="30"/>
  <c r="AQ37" i="30"/>
  <c r="AR36" i="30"/>
  <c r="AQ36" i="30"/>
  <c r="AR35" i="30"/>
  <c r="AQ35" i="30"/>
  <c r="AR34" i="30"/>
  <c r="AR68" i="30" s="1"/>
  <c r="AQ34" i="30"/>
  <c r="AQ68" i="30" s="1"/>
  <c r="AR33" i="30"/>
  <c r="AQ33" i="30"/>
  <c r="AR32" i="30"/>
  <c r="AQ32" i="30"/>
  <c r="AR31" i="30"/>
  <c r="AQ31" i="30"/>
  <c r="AR30" i="30"/>
  <c r="AQ30" i="30"/>
  <c r="AR29" i="30"/>
  <c r="AQ29" i="30"/>
  <c r="AR28" i="30"/>
  <c r="AR66" i="30" s="1"/>
  <c r="AQ28" i="30"/>
  <c r="AQ66" i="30" s="1"/>
  <c r="AP76" i="30"/>
  <c r="AP75" i="30"/>
  <c r="AO74" i="30"/>
  <c r="AO73" i="30"/>
  <c r="AO72" i="30"/>
  <c r="AO71" i="30"/>
  <c r="AO70" i="30"/>
  <c r="AO69" i="30"/>
  <c r="AO68" i="30"/>
  <c r="AO67" i="30"/>
  <c r="AP66" i="30"/>
  <c r="AO66" i="30"/>
  <c r="AP65" i="30"/>
  <c r="AO65" i="30"/>
  <c r="AO59" i="30"/>
  <c r="AO76" i="30" s="1"/>
  <c r="AO58" i="30"/>
  <c r="AO75" i="30" s="1"/>
  <c r="AP29" i="30"/>
  <c r="AP30" i="30" s="1"/>
  <c r="AP31" i="30" s="1"/>
  <c r="AP32" i="30" s="1"/>
  <c r="AP33" i="30" s="1"/>
  <c r="AP34" i="30" s="1"/>
  <c r="AL27" i="30"/>
  <c r="AK27" i="30"/>
  <c r="AJ27" i="30"/>
  <c r="AI27" i="30"/>
  <c r="AH27" i="30"/>
  <c r="AG27" i="30"/>
  <c r="AF27" i="30"/>
  <c r="AE27" i="30"/>
  <c r="AB27" i="30"/>
  <c r="AA27" i="30"/>
  <c r="Z27" i="30"/>
  <c r="Y27" i="30"/>
  <c r="X27" i="30"/>
  <c r="W27" i="30"/>
  <c r="V27" i="30"/>
  <c r="U27" i="30"/>
  <c r="S27" i="30"/>
  <c r="R27" i="30"/>
  <c r="Q27" i="30"/>
  <c r="P27" i="30"/>
  <c r="O27" i="30"/>
  <c r="N27" i="30"/>
  <c r="M27" i="30"/>
  <c r="L27" i="30"/>
  <c r="J27" i="30"/>
  <c r="I27" i="30"/>
  <c r="H27" i="30"/>
  <c r="G27" i="30"/>
  <c r="F27" i="30"/>
  <c r="E27" i="30"/>
  <c r="D27" i="30"/>
  <c r="C27" i="30"/>
  <c r="AL26" i="30"/>
  <c r="AK26" i="30"/>
  <c r="AJ26" i="30"/>
  <c r="AI26" i="30"/>
  <c r="AH26" i="30"/>
  <c r="AG26" i="30"/>
  <c r="AF26" i="30"/>
  <c r="AE26" i="30"/>
  <c r="AB26" i="30"/>
  <c r="AA26" i="30"/>
  <c r="Z26" i="30"/>
  <c r="Y26" i="30"/>
  <c r="X26" i="30"/>
  <c r="W26" i="30"/>
  <c r="V26" i="30"/>
  <c r="U26" i="30"/>
  <c r="S26" i="30"/>
  <c r="R26" i="30"/>
  <c r="Q26" i="30"/>
  <c r="P26" i="30"/>
  <c r="O26" i="30"/>
  <c r="N26" i="30"/>
  <c r="M26" i="30"/>
  <c r="L26" i="30"/>
  <c r="J26" i="30"/>
  <c r="I26" i="30"/>
  <c r="H26" i="30"/>
  <c r="G26" i="30"/>
  <c r="F26" i="30"/>
  <c r="E26" i="30"/>
  <c r="D26" i="30"/>
  <c r="C26" i="30"/>
  <c r="AR74" i="29"/>
  <c r="AR73" i="29"/>
  <c r="AR72" i="29"/>
  <c r="AR70" i="29"/>
  <c r="AR68" i="29"/>
  <c r="AR66" i="29"/>
  <c r="AR64" i="29"/>
  <c r="AR58" i="29"/>
  <c r="AR56" i="29"/>
  <c r="AR55" i="29"/>
  <c r="AR54" i="29"/>
  <c r="AR53" i="29"/>
  <c r="AR52" i="29"/>
  <c r="AR51" i="29"/>
  <c r="AR50" i="29"/>
  <c r="AR49" i="29"/>
  <c r="AR48" i="29"/>
  <c r="AR47" i="29"/>
  <c r="AR46" i="29"/>
  <c r="AR45" i="29"/>
  <c r="AR44" i="29"/>
  <c r="AR43" i="29"/>
  <c r="AR42" i="29"/>
  <c r="AR41" i="29"/>
  <c r="AR40" i="29"/>
  <c r="AR39" i="29"/>
  <c r="AR38" i="29"/>
  <c r="AR37" i="29"/>
  <c r="AR36" i="29"/>
  <c r="AR35" i="29"/>
  <c r="AR34" i="29"/>
  <c r="AR33" i="29"/>
  <c r="AR32" i="29"/>
  <c r="AR31" i="29"/>
  <c r="AR30" i="29"/>
  <c r="AR29" i="29"/>
  <c r="AR28" i="29"/>
  <c r="AR27" i="29"/>
  <c r="AP74" i="29"/>
  <c r="AP73" i="29"/>
  <c r="AO72" i="29"/>
  <c r="AO71" i="29"/>
  <c r="AO70" i="29"/>
  <c r="AO69" i="29"/>
  <c r="AO68" i="29"/>
  <c r="AO67" i="29"/>
  <c r="AO66" i="29"/>
  <c r="AO65" i="29"/>
  <c r="AP64" i="29"/>
  <c r="AO64" i="29"/>
  <c r="AP63" i="29"/>
  <c r="AO63" i="29"/>
  <c r="AO58" i="29"/>
  <c r="AO74" i="29" s="1"/>
  <c r="AO57" i="29"/>
  <c r="AO73" i="29" s="1"/>
  <c r="AP28" i="29"/>
  <c r="AP29" i="29" s="1"/>
  <c r="AP30" i="29" s="1"/>
  <c r="AP31" i="29" s="1"/>
  <c r="AP32" i="29" s="1"/>
  <c r="AP33" i="29" s="1"/>
  <c r="AR59" i="30" l="1"/>
  <c r="AR76" i="30" s="1"/>
  <c r="AQ59" i="30"/>
  <c r="AQ76" i="30" s="1"/>
  <c r="AP68" i="30"/>
  <c r="AP35" i="30"/>
  <c r="AP36" i="30" s="1"/>
  <c r="AP37" i="30" s="1"/>
  <c r="AP38" i="30" s="1"/>
  <c r="AP39" i="30" s="1"/>
  <c r="AP40" i="30" s="1"/>
  <c r="AP67" i="30"/>
  <c r="AP34" i="29"/>
  <c r="AP35" i="29" s="1"/>
  <c r="AP36" i="29" s="1"/>
  <c r="AP37" i="29" s="1"/>
  <c r="AP38" i="29" s="1"/>
  <c r="AP39" i="29" s="1"/>
  <c r="AP65" i="29"/>
  <c r="AP66" i="29"/>
  <c r="AP41" i="30" l="1"/>
  <c r="AP42" i="30" s="1"/>
  <c r="AP43" i="30" s="1"/>
  <c r="AP44" i="30" s="1"/>
  <c r="AP45" i="30" s="1"/>
  <c r="AP46" i="30" s="1"/>
  <c r="AP70" i="30"/>
  <c r="AP69" i="30"/>
  <c r="AP40" i="29"/>
  <c r="AP41" i="29" s="1"/>
  <c r="AP42" i="29" s="1"/>
  <c r="AP43" i="29" s="1"/>
  <c r="AP44" i="29" s="1"/>
  <c r="AP45" i="29" s="1"/>
  <c r="AP67" i="29"/>
  <c r="AP68" i="29"/>
  <c r="AP72" i="30" l="1"/>
  <c r="AP71" i="30"/>
  <c r="AP47" i="30"/>
  <c r="AP48" i="30" s="1"/>
  <c r="AP49" i="30" s="1"/>
  <c r="AP50" i="30" s="1"/>
  <c r="AP51" i="30" s="1"/>
  <c r="AP52" i="30" s="1"/>
  <c r="AP69" i="29"/>
  <c r="AP46" i="29"/>
  <c r="AP47" i="29" s="1"/>
  <c r="AP48" i="29" s="1"/>
  <c r="AP49" i="29" s="1"/>
  <c r="AP50" i="29" s="1"/>
  <c r="AP51" i="29" s="1"/>
  <c r="AP70" i="29"/>
  <c r="AP53" i="30" l="1"/>
  <c r="AP54" i="30" s="1"/>
  <c r="AP55" i="30" s="1"/>
  <c r="AP56" i="30" s="1"/>
  <c r="AP57" i="30" s="1"/>
  <c r="AP74" i="30"/>
  <c r="AP73" i="30"/>
  <c r="AP71" i="29"/>
  <c r="AP72" i="29"/>
  <c r="AP52" i="29"/>
  <c r="AP53" i="29" s="1"/>
  <c r="AP54" i="29" s="1"/>
  <c r="AP55" i="29" s="1"/>
  <c r="AP56" i="29" s="1"/>
  <c r="Z76" i="30" l="1"/>
  <c r="AN75" i="30"/>
  <c r="AM75" i="30"/>
  <c r="AL75" i="30"/>
  <c r="AK75" i="30"/>
  <c r="AJ75" i="30"/>
  <c r="AI75" i="30"/>
  <c r="AH75" i="30"/>
  <c r="AG75" i="30"/>
  <c r="AF75" i="30"/>
  <c r="AE75" i="30"/>
  <c r="AD75" i="30"/>
  <c r="Y75" i="30"/>
  <c r="T75" i="30"/>
  <c r="S75" i="30"/>
  <c r="R75" i="30"/>
  <c r="Q75" i="30"/>
  <c r="P75" i="30"/>
  <c r="O75" i="30"/>
  <c r="N75" i="30"/>
  <c r="M75" i="30"/>
  <c r="L75" i="30"/>
  <c r="I75" i="30"/>
  <c r="C75" i="30"/>
  <c r="AN74" i="30"/>
  <c r="AB74" i="30"/>
  <c r="AA74" i="30"/>
  <c r="Z74" i="30"/>
  <c r="Y74" i="30"/>
  <c r="X74" i="30"/>
  <c r="W74" i="30"/>
  <c r="V74" i="30"/>
  <c r="U74" i="30"/>
  <c r="P74" i="30"/>
  <c r="J74" i="30"/>
  <c r="I74" i="30"/>
  <c r="H74" i="30"/>
  <c r="G74" i="30"/>
  <c r="F74" i="30"/>
  <c r="E74" i="30"/>
  <c r="D74" i="30"/>
  <c r="C74" i="30"/>
  <c r="AB73" i="30"/>
  <c r="AA73" i="30"/>
  <c r="Z73" i="30"/>
  <c r="Y73" i="30"/>
  <c r="X73" i="30"/>
  <c r="W73" i="30"/>
  <c r="V73" i="30"/>
  <c r="U73" i="30"/>
  <c r="J73" i="30"/>
  <c r="I73" i="30"/>
  <c r="H73" i="30"/>
  <c r="G73" i="30"/>
  <c r="F73" i="30"/>
  <c r="E73" i="30"/>
  <c r="D73" i="30"/>
  <c r="C73" i="30"/>
  <c r="AN72" i="30"/>
  <c r="AB72" i="30"/>
  <c r="AA72" i="30"/>
  <c r="Z72" i="30"/>
  <c r="Y72" i="30"/>
  <c r="X72" i="30"/>
  <c r="W72" i="30"/>
  <c r="V72" i="30"/>
  <c r="U72" i="30"/>
  <c r="J72" i="30"/>
  <c r="I72" i="30"/>
  <c r="H72" i="30"/>
  <c r="G72" i="30"/>
  <c r="F72" i="30"/>
  <c r="E72" i="30"/>
  <c r="D72" i="30"/>
  <c r="C72" i="30"/>
  <c r="AB71" i="30"/>
  <c r="AA71" i="30"/>
  <c r="Z71" i="30"/>
  <c r="Y71" i="30"/>
  <c r="X71" i="30"/>
  <c r="W71" i="30"/>
  <c r="V71" i="30"/>
  <c r="U71" i="30"/>
  <c r="J71" i="30"/>
  <c r="I71" i="30"/>
  <c r="H71" i="30"/>
  <c r="G71" i="30"/>
  <c r="F71" i="30"/>
  <c r="E71" i="30"/>
  <c r="D71" i="30"/>
  <c r="C71" i="30"/>
  <c r="AN70" i="30"/>
  <c r="AB70" i="30"/>
  <c r="AA70" i="30"/>
  <c r="Z70" i="30"/>
  <c r="Y70" i="30"/>
  <c r="X70" i="30"/>
  <c r="W70" i="30"/>
  <c r="V70" i="30"/>
  <c r="U70" i="30"/>
  <c r="R70" i="30"/>
  <c r="J70" i="30"/>
  <c r="I70" i="30"/>
  <c r="H70" i="30"/>
  <c r="G70" i="30"/>
  <c r="F70" i="30"/>
  <c r="E70" i="30"/>
  <c r="D70" i="30"/>
  <c r="C70" i="30"/>
  <c r="AB69" i="30"/>
  <c r="AA69" i="30"/>
  <c r="Z69" i="30"/>
  <c r="Y69" i="30"/>
  <c r="X69" i="30"/>
  <c r="W69" i="30"/>
  <c r="V69" i="30"/>
  <c r="U69" i="30"/>
  <c r="J69" i="30"/>
  <c r="I69" i="30"/>
  <c r="H69" i="30"/>
  <c r="G69" i="30"/>
  <c r="F69" i="30"/>
  <c r="E69" i="30"/>
  <c r="D69" i="30"/>
  <c r="C69" i="30"/>
  <c r="AN68" i="30"/>
  <c r="AB68" i="30"/>
  <c r="AA68" i="30"/>
  <c r="Z68" i="30"/>
  <c r="Y68" i="30"/>
  <c r="X68" i="30"/>
  <c r="W68" i="30"/>
  <c r="V68" i="30"/>
  <c r="U68" i="30"/>
  <c r="J68" i="30"/>
  <c r="I68" i="30"/>
  <c r="H68" i="30"/>
  <c r="G68" i="30"/>
  <c r="F68" i="30"/>
  <c r="E68" i="30"/>
  <c r="D68" i="30"/>
  <c r="C68" i="30"/>
  <c r="AB67" i="30"/>
  <c r="AA67" i="30"/>
  <c r="Z67" i="30"/>
  <c r="Y67" i="30"/>
  <c r="X67" i="30"/>
  <c r="W67" i="30"/>
  <c r="V67" i="30"/>
  <c r="U67" i="30"/>
  <c r="J67" i="30"/>
  <c r="I67" i="30"/>
  <c r="H67" i="30"/>
  <c r="G67" i="30"/>
  <c r="F67" i="30"/>
  <c r="E67" i="30"/>
  <c r="D67" i="30"/>
  <c r="C67" i="30"/>
  <c r="AN66" i="30"/>
  <c r="AB66" i="30"/>
  <c r="AA66" i="30"/>
  <c r="Z66" i="30"/>
  <c r="Y66" i="30"/>
  <c r="X66" i="30"/>
  <c r="W66" i="30"/>
  <c r="V66" i="30"/>
  <c r="U66" i="30"/>
  <c r="L66" i="30"/>
  <c r="J66" i="30"/>
  <c r="I66" i="30"/>
  <c r="H66" i="30"/>
  <c r="G66" i="30"/>
  <c r="F66" i="30"/>
  <c r="E66" i="30"/>
  <c r="D66" i="30"/>
  <c r="C66" i="30"/>
  <c r="AB65" i="30"/>
  <c r="AA65" i="30"/>
  <c r="Z65" i="30"/>
  <c r="Y65" i="30"/>
  <c r="X65" i="30"/>
  <c r="W65" i="30"/>
  <c r="V65" i="30"/>
  <c r="U65" i="30"/>
  <c r="J65" i="30"/>
  <c r="I65" i="30"/>
  <c r="H65" i="30"/>
  <c r="G65" i="30"/>
  <c r="F65" i="30"/>
  <c r="E65" i="30"/>
  <c r="D65" i="30"/>
  <c r="C65" i="30"/>
  <c r="AN59" i="30"/>
  <c r="AN76" i="30" s="1"/>
  <c r="AB59" i="30"/>
  <c r="AB76" i="30" s="1"/>
  <c r="AA59" i="30"/>
  <c r="AA76" i="30" s="1"/>
  <c r="Z59" i="30"/>
  <c r="Y59" i="30"/>
  <c r="Y76" i="30" s="1"/>
  <c r="X59" i="30"/>
  <c r="X76" i="30" s="1"/>
  <c r="W59" i="30"/>
  <c r="W76" i="30" s="1"/>
  <c r="V59" i="30"/>
  <c r="V76" i="30" s="1"/>
  <c r="U59" i="30"/>
  <c r="U76" i="30" s="1"/>
  <c r="J59" i="30"/>
  <c r="J76" i="30" s="1"/>
  <c r="I59" i="30"/>
  <c r="I76" i="30" s="1"/>
  <c r="H59" i="30"/>
  <c r="H76" i="30" s="1"/>
  <c r="G59" i="30"/>
  <c r="G76" i="30" s="1"/>
  <c r="F59" i="30"/>
  <c r="F76" i="30" s="1"/>
  <c r="E59" i="30"/>
  <c r="E76" i="30" s="1"/>
  <c r="D59" i="30"/>
  <c r="D76" i="30" s="1"/>
  <c r="C59" i="30"/>
  <c r="C76" i="30" s="1"/>
  <c r="AB58" i="30"/>
  <c r="AB75" i="30" s="1"/>
  <c r="AA58" i="30"/>
  <c r="AA75" i="30" s="1"/>
  <c r="Z58" i="30"/>
  <c r="Z75" i="30" s="1"/>
  <c r="Y58" i="30"/>
  <c r="X58" i="30"/>
  <c r="X75" i="30" s="1"/>
  <c r="W58" i="30"/>
  <c r="W75" i="30" s="1"/>
  <c r="V58" i="30"/>
  <c r="V75" i="30" s="1"/>
  <c r="U58" i="30"/>
  <c r="U75" i="30" s="1"/>
  <c r="J58" i="30"/>
  <c r="J75" i="30" s="1"/>
  <c r="I58" i="30"/>
  <c r="H58" i="30"/>
  <c r="H75" i="30" s="1"/>
  <c r="G58" i="30"/>
  <c r="G75" i="30" s="1"/>
  <c r="F58" i="30"/>
  <c r="F75" i="30" s="1"/>
  <c r="E58" i="30"/>
  <c r="E75" i="30" s="1"/>
  <c r="D58" i="30"/>
  <c r="D75" i="30" s="1"/>
  <c r="C58" i="30"/>
  <c r="AL57" i="30"/>
  <c r="AK57" i="30"/>
  <c r="AJ57" i="30"/>
  <c r="AI57" i="30"/>
  <c r="AH57" i="30"/>
  <c r="AG57" i="30"/>
  <c r="AF57" i="30"/>
  <c r="AE57" i="30"/>
  <c r="AC57" i="30"/>
  <c r="S57" i="30"/>
  <c r="R57" i="30"/>
  <c r="Q57" i="30"/>
  <c r="P57" i="30"/>
  <c r="O57" i="30"/>
  <c r="N57" i="30"/>
  <c r="M57" i="30"/>
  <c r="L57" i="30"/>
  <c r="T57" i="30" s="1"/>
  <c r="K57" i="30"/>
  <c r="AM57" i="30" s="1"/>
  <c r="AL56" i="30"/>
  <c r="AK56" i="30"/>
  <c r="AJ56" i="30"/>
  <c r="AI56" i="30"/>
  <c r="AH56" i="30"/>
  <c r="AG56" i="30"/>
  <c r="AF56" i="30"/>
  <c r="AE56" i="30"/>
  <c r="AC56" i="30"/>
  <c r="S56" i="30"/>
  <c r="R56" i="30"/>
  <c r="Q56" i="30"/>
  <c r="P56" i="30"/>
  <c r="O56" i="30"/>
  <c r="N56" i="30"/>
  <c r="M56" i="30"/>
  <c r="L56" i="30"/>
  <c r="T56" i="30" s="1"/>
  <c r="K56" i="30"/>
  <c r="AM56" i="30" s="1"/>
  <c r="AL55" i="30"/>
  <c r="AK55" i="30"/>
  <c r="AJ55" i="30"/>
  <c r="AI55" i="30"/>
  <c r="AH55" i="30"/>
  <c r="AG55" i="30"/>
  <c r="AF55" i="30"/>
  <c r="AE55" i="30"/>
  <c r="AC55" i="30"/>
  <c r="S55" i="30"/>
  <c r="R55" i="30"/>
  <c r="Q55" i="30"/>
  <c r="P55" i="30"/>
  <c r="O55" i="30"/>
  <c r="N55" i="30"/>
  <c r="M55" i="30"/>
  <c r="L55" i="30"/>
  <c r="T55" i="30" s="1"/>
  <c r="K55" i="30"/>
  <c r="AM55" i="30" s="1"/>
  <c r="AM54" i="30"/>
  <c r="AL54" i="30"/>
  <c r="AK54" i="30"/>
  <c r="AJ54" i="30"/>
  <c r="AI54" i="30"/>
  <c r="AH54" i="30"/>
  <c r="AG54" i="30"/>
  <c r="AF54" i="30"/>
  <c r="AE54" i="30"/>
  <c r="AC54" i="30"/>
  <c r="S54" i="30"/>
  <c r="R54" i="30"/>
  <c r="Q54" i="30"/>
  <c r="P54" i="30"/>
  <c r="O54" i="30"/>
  <c r="N54" i="30"/>
  <c r="M54" i="30"/>
  <c r="L54" i="30"/>
  <c r="T54" i="30" s="1"/>
  <c r="K54" i="30"/>
  <c r="AL53" i="30"/>
  <c r="AK53" i="30"/>
  <c r="AJ53" i="30"/>
  <c r="AI53" i="30"/>
  <c r="AH53" i="30"/>
  <c r="AG53" i="30"/>
  <c r="AF53" i="30"/>
  <c r="AE53" i="30"/>
  <c r="AC53" i="30"/>
  <c r="S53" i="30"/>
  <c r="R53" i="30"/>
  <c r="Q53" i="30"/>
  <c r="P53" i="30"/>
  <c r="O53" i="30"/>
  <c r="N53" i="30"/>
  <c r="M53" i="30"/>
  <c r="L53" i="30"/>
  <c r="T53" i="30" s="1"/>
  <c r="K53" i="30"/>
  <c r="AM53" i="30" s="1"/>
  <c r="AL52" i="30"/>
  <c r="AK52" i="30"/>
  <c r="AJ52" i="30"/>
  <c r="AI52" i="30"/>
  <c r="AH52" i="30"/>
  <c r="AG52" i="30"/>
  <c r="AF52" i="30"/>
  <c r="AE52" i="30"/>
  <c r="AE74" i="30" s="1"/>
  <c r="AC52" i="30"/>
  <c r="AC74" i="30" s="1"/>
  <c r="S52" i="30"/>
  <c r="S74" i="30" s="1"/>
  <c r="R52" i="30"/>
  <c r="R74" i="30" s="1"/>
  <c r="Q52" i="30"/>
  <c r="Q74" i="30" s="1"/>
  <c r="P52" i="30"/>
  <c r="O52" i="30"/>
  <c r="O74" i="30" s="1"/>
  <c r="N52" i="30"/>
  <c r="N74" i="30" s="1"/>
  <c r="M52" i="30"/>
  <c r="M74" i="30" s="1"/>
  <c r="L52" i="30"/>
  <c r="L74" i="30" s="1"/>
  <c r="K52" i="30"/>
  <c r="AM52" i="30" s="1"/>
  <c r="AL51" i="30"/>
  <c r="AK51" i="30"/>
  <c r="AJ51" i="30"/>
  <c r="AI51" i="30"/>
  <c r="AH51" i="30"/>
  <c r="AG51" i="30"/>
  <c r="AF51" i="30"/>
  <c r="AE51" i="30"/>
  <c r="AC51" i="30"/>
  <c r="S51" i="30"/>
  <c r="R51" i="30"/>
  <c r="Q51" i="30"/>
  <c r="P51" i="30"/>
  <c r="O51" i="30"/>
  <c r="N51" i="30"/>
  <c r="M51" i="30"/>
  <c r="L51" i="30"/>
  <c r="T51" i="30" s="1"/>
  <c r="K51" i="30"/>
  <c r="AM51" i="30" s="1"/>
  <c r="AM50" i="30"/>
  <c r="AL50" i="30"/>
  <c r="AK50" i="30"/>
  <c r="AJ50" i="30"/>
  <c r="AI50" i="30"/>
  <c r="AH50" i="30"/>
  <c r="AG50" i="30"/>
  <c r="AF50" i="30"/>
  <c r="AE50" i="30"/>
  <c r="AC50" i="30"/>
  <c r="S50" i="30"/>
  <c r="R50" i="30"/>
  <c r="Q50" i="30"/>
  <c r="P50" i="30"/>
  <c r="O50" i="30"/>
  <c r="N50" i="30"/>
  <c r="M50" i="30"/>
  <c r="L50" i="30"/>
  <c r="T50" i="30" s="1"/>
  <c r="K50" i="30"/>
  <c r="AL49" i="30"/>
  <c r="AK49" i="30"/>
  <c r="AJ49" i="30"/>
  <c r="AI49" i="30"/>
  <c r="AH49" i="30"/>
  <c r="AG49" i="30"/>
  <c r="AF49" i="30"/>
  <c r="AE49" i="30"/>
  <c r="AC49" i="30"/>
  <c r="S49" i="30"/>
  <c r="R49" i="30"/>
  <c r="Q49" i="30"/>
  <c r="P49" i="30"/>
  <c r="O49" i="30"/>
  <c r="N49" i="30"/>
  <c r="M49" i="30"/>
  <c r="L49" i="30"/>
  <c r="T49" i="30" s="1"/>
  <c r="K49" i="30"/>
  <c r="AM49" i="30" s="1"/>
  <c r="AL48" i="30"/>
  <c r="AK48" i="30"/>
  <c r="AJ48" i="30"/>
  <c r="AI48" i="30"/>
  <c r="AH48" i="30"/>
  <c r="AG48" i="30"/>
  <c r="AF48" i="30"/>
  <c r="AE48" i="30"/>
  <c r="AC48" i="30"/>
  <c r="S48" i="30"/>
  <c r="R48" i="30"/>
  <c r="Q48" i="30"/>
  <c r="P48" i="30"/>
  <c r="O48" i="30"/>
  <c r="N48" i="30"/>
  <c r="M48" i="30"/>
  <c r="L48" i="30"/>
  <c r="T48" i="30" s="1"/>
  <c r="K48" i="30"/>
  <c r="AM48" i="30" s="1"/>
  <c r="AL47" i="30"/>
  <c r="AK47" i="30"/>
  <c r="AJ47" i="30"/>
  <c r="AI47" i="30"/>
  <c r="AH47" i="30"/>
  <c r="AG47" i="30"/>
  <c r="AF47" i="30"/>
  <c r="AE47" i="30"/>
  <c r="AC47" i="30"/>
  <c r="S47" i="30"/>
  <c r="R47" i="30"/>
  <c r="Q47" i="30"/>
  <c r="P47" i="30"/>
  <c r="O47" i="30"/>
  <c r="N47" i="30"/>
  <c r="M47" i="30"/>
  <c r="L47" i="30"/>
  <c r="T47" i="30" s="1"/>
  <c r="K47" i="30"/>
  <c r="AM47" i="30" s="1"/>
  <c r="AM46" i="30"/>
  <c r="AL46" i="30"/>
  <c r="AK46" i="30"/>
  <c r="AJ46" i="30"/>
  <c r="AI46" i="30"/>
  <c r="AH46" i="30"/>
  <c r="AG46" i="30"/>
  <c r="AF46" i="30"/>
  <c r="AF72" i="30" s="1"/>
  <c r="AE46" i="30"/>
  <c r="AC46" i="30"/>
  <c r="AC72" i="30" s="1"/>
  <c r="S46" i="30"/>
  <c r="S72" i="30" s="1"/>
  <c r="R46" i="30"/>
  <c r="R72" i="30" s="1"/>
  <c r="Q46" i="30"/>
  <c r="Q72" i="30" s="1"/>
  <c r="P46" i="30"/>
  <c r="P72" i="30" s="1"/>
  <c r="O46" i="30"/>
  <c r="O72" i="30" s="1"/>
  <c r="N46" i="30"/>
  <c r="N72" i="30" s="1"/>
  <c r="M46" i="30"/>
  <c r="M72" i="30" s="1"/>
  <c r="L46" i="30"/>
  <c r="T46" i="30" s="1"/>
  <c r="K46" i="30"/>
  <c r="K72" i="30" s="1"/>
  <c r="AL45" i="30"/>
  <c r="AK45" i="30"/>
  <c r="AJ45" i="30"/>
  <c r="AI45" i="30"/>
  <c r="AH45" i="30"/>
  <c r="AG45" i="30"/>
  <c r="AF45" i="30"/>
  <c r="AE45" i="30"/>
  <c r="AC45" i="30"/>
  <c r="S45" i="30"/>
  <c r="R45" i="30"/>
  <c r="Q45" i="30"/>
  <c r="P45" i="30"/>
  <c r="O45" i="30"/>
  <c r="N45" i="30"/>
  <c r="M45" i="30"/>
  <c r="L45" i="30"/>
  <c r="T45" i="30" s="1"/>
  <c r="K45" i="30"/>
  <c r="AM45" i="30" s="1"/>
  <c r="AL44" i="30"/>
  <c r="AK44" i="30"/>
  <c r="AJ44" i="30"/>
  <c r="AI44" i="30"/>
  <c r="AH44" i="30"/>
  <c r="AG44" i="30"/>
  <c r="AF44" i="30"/>
  <c r="AE44" i="30"/>
  <c r="AC44" i="30"/>
  <c r="S44" i="30"/>
  <c r="R44" i="30"/>
  <c r="Q44" i="30"/>
  <c r="P44" i="30"/>
  <c r="O44" i="30"/>
  <c r="N44" i="30"/>
  <c r="M44" i="30"/>
  <c r="L44" i="30"/>
  <c r="T44" i="30" s="1"/>
  <c r="K44" i="30"/>
  <c r="AM44" i="30" s="1"/>
  <c r="AM43" i="30"/>
  <c r="AL43" i="30"/>
  <c r="AK43" i="30"/>
  <c r="AJ43" i="30"/>
  <c r="AI43" i="30"/>
  <c r="AH43" i="30"/>
  <c r="AG43" i="30"/>
  <c r="AF43" i="30"/>
  <c r="AE43" i="30"/>
  <c r="AC43" i="30"/>
  <c r="S43" i="30"/>
  <c r="R43" i="30"/>
  <c r="Q43" i="30"/>
  <c r="P43" i="30"/>
  <c r="O43" i="30"/>
  <c r="N43" i="30"/>
  <c r="M43" i="30"/>
  <c r="L43" i="30"/>
  <c r="T43" i="30" s="1"/>
  <c r="K43" i="30"/>
  <c r="AM42" i="30"/>
  <c r="AL42" i="30"/>
  <c r="AK42" i="30"/>
  <c r="AJ42" i="30"/>
  <c r="AI42" i="30"/>
  <c r="AH42" i="30"/>
  <c r="AG42" i="30"/>
  <c r="AF42" i="30"/>
  <c r="AE42" i="30"/>
  <c r="AC42" i="30"/>
  <c r="S42" i="30"/>
  <c r="R42" i="30"/>
  <c r="Q42" i="30"/>
  <c r="P42" i="30"/>
  <c r="O42" i="30"/>
  <c r="N42" i="30"/>
  <c r="M42" i="30"/>
  <c r="L42" i="30"/>
  <c r="T42" i="30" s="1"/>
  <c r="K42" i="30"/>
  <c r="AL41" i="30"/>
  <c r="AK41" i="30"/>
  <c r="AJ41" i="30"/>
  <c r="AI41" i="30"/>
  <c r="AH41" i="30"/>
  <c r="AG41" i="30"/>
  <c r="AF41" i="30"/>
  <c r="AE41" i="30"/>
  <c r="AC41" i="30"/>
  <c r="S41" i="30"/>
  <c r="R41" i="30"/>
  <c r="Q41" i="30"/>
  <c r="P41" i="30"/>
  <c r="O41" i="30"/>
  <c r="N41" i="30"/>
  <c r="M41" i="30"/>
  <c r="L41" i="30"/>
  <c r="T41" i="30" s="1"/>
  <c r="K41" i="30"/>
  <c r="AM41" i="30" s="1"/>
  <c r="AL40" i="30"/>
  <c r="AK40" i="30"/>
  <c r="AJ40" i="30"/>
  <c r="AI40" i="30"/>
  <c r="AH40" i="30"/>
  <c r="AG40" i="30"/>
  <c r="AF40" i="30"/>
  <c r="AF70" i="30" s="1"/>
  <c r="AE40" i="30"/>
  <c r="AE70" i="30" s="1"/>
  <c r="AC40" i="30"/>
  <c r="AC70" i="30" s="1"/>
  <c r="S40" i="30"/>
  <c r="S70" i="30" s="1"/>
  <c r="R40" i="30"/>
  <c r="Q40" i="30"/>
  <c r="Q70" i="30" s="1"/>
  <c r="P40" i="30"/>
  <c r="P70" i="30" s="1"/>
  <c r="O40" i="30"/>
  <c r="O70" i="30" s="1"/>
  <c r="N40" i="30"/>
  <c r="N70" i="30" s="1"/>
  <c r="M40" i="30"/>
  <c r="M70" i="30" s="1"/>
  <c r="L40" i="30"/>
  <c r="L70" i="30" s="1"/>
  <c r="K40" i="30"/>
  <c r="K69" i="30" s="1"/>
  <c r="AM39" i="30"/>
  <c r="AL39" i="30"/>
  <c r="AK39" i="30"/>
  <c r="AJ39" i="30"/>
  <c r="AI39" i="30"/>
  <c r="AH39" i="30"/>
  <c r="AG39" i="30"/>
  <c r="AF39" i="30"/>
  <c r="AE39" i="30"/>
  <c r="AC39" i="30"/>
  <c r="S39" i="30"/>
  <c r="R39" i="30"/>
  <c r="Q39" i="30"/>
  <c r="P39" i="30"/>
  <c r="O39" i="30"/>
  <c r="N39" i="30"/>
  <c r="M39" i="30"/>
  <c r="L39" i="30"/>
  <c r="T39" i="30" s="1"/>
  <c r="K39" i="30"/>
  <c r="AM38" i="30"/>
  <c r="AL38" i="30"/>
  <c r="AK38" i="30"/>
  <c r="AJ38" i="30"/>
  <c r="AI38" i="30"/>
  <c r="AH38" i="30"/>
  <c r="AG38" i="30"/>
  <c r="AF38" i="30"/>
  <c r="AE38" i="30"/>
  <c r="AC38" i="30"/>
  <c r="S38" i="30"/>
  <c r="R38" i="30"/>
  <c r="Q38" i="30"/>
  <c r="P38" i="30"/>
  <c r="O38" i="30"/>
  <c r="N38" i="30"/>
  <c r="M38" i="30"/>
  <c r="L38" i="30"/>
  <c r="T38" i="30" s="1"/>
  <c r="K38" i="30"/>
  <c r="AL37" i="30"/>
  <c r="AK37" i="30"/>
  <c r="AJ37" i="30"/>
  <c r="AI37" i="30"/>
  <c r="AH37" i="30"/>
  <c r="AG37" i="30"/>
  <c r="AF37" i="30"/>
  <c r="AE37" i="30"/>
  <c r="AC37" i="30"/>
  <c r="S37" i="30"/>
  <c r="R37" i="30"/>
  <c r="Q37" i="30"/>
  <c r="P37" i="30"/>
  <c r="O37" i="30"/>
  <c r="N37" i="30"/>
  <c r="M37" i="30"/>
  <c r="L37" i="30"/>
  <c r="T37" i="30" s="1"/>
  <c r="K37" i="30"/>
  <c r="AM37" i="30" s="1"/>
  <c r="AL36" i="30"/>
  <c r="AK36" i="30"/>
  <c r="AJ36" i="30"/>
  <c r="AI36" i="30"/>
  <c r="AH36" i="30"/>
  <c r="AG36" i="30"/>
  <c r="AF36" i="30"/>
  <c r="AE36" i="30"/>
  <c r="AC36" i="30"/>
  <c r="S36" i="30"/>
  <c r="R36" i="30"/>
  <c r="Q36" i="30"/>
  <c r="P36" i="30"/>
  <c r="O36" i="30"/>
  <c r="N36" i="30"/>
  <c r="M36" i="30"/>
  <c r="L36" i="30"/>
  <c r="T36" i="30" s="1"/>
  <c r="K36" i="30"/>
  <c r="AM36" i="30" s="1"/>
  <c r="AM35" i="30"/>
  <c r="AL35" i="30"/>
  <c r="AK35" i="30"/>
  <c r="AJ35" i="30"/>
  <c r="AI35" i="30"/>
  <c r="AH35" i="30"/>
  <c r="AG35" i="30"/>
  <c r="AF35" i="30"/>
  <c r="AE35" i="30"/>
  <c r="AC35" i="30"/>
  <c r="S35" i="30"/>
  <c r="S68" i="30" s="1"/>
  <c r="R35" i="30"/>
  <c r="Q35" i="30"/>
  <c r="P35" i="30"/>
  <c r="O35" i="30"/>
  <c r="N35" i="30"/>
  <c r="M35" i="30"/>
  <c r="L35" i="30"/>
  <c r="T35" i="30" s="1"/>
  <c r="K35" i="30"/>
  <c r="AM34" i="30"/>
  <c r="AL34" i="30"/>
  <c r="AK34" i="30"/>
  <c r="AJ34" i="30"/>
  <c r="AI34" i="30"/>
  <c r="AH34" i="30"/>
  <c r="AG34" i="30"/>
  <c r="AF34" i="30"/>
  <c r="AE34" i="30"/>
  <c r="AC34" i="30"/>
  <c r="AC67" i="30" s="1"/>
  <c r="S34" i="30"/>
  <c r="R34" i="30"/>
  <c r="R68" i="30" s="1"/>
  <c r="Q34" i="30"/>
  <c r="Q68" i="30" s="1"/>
  <c r="P34" i="30"/>
  <c r="P68" i="30" s="1"/>
  <c r="O34" i="30"/>
  <c r="O68" i="30" s="1"/>
  <c r="N34" i="30"/>
  <c r="N68" i="30" s="1"/>
  <c r="M34" i="30"/>
  <c r="M68" i="30" s="1"/>
  <c r="L34" i="30"/>
  <c r="T34" i="30" s="1"/>
  <c r="K34" i="30"/>
  <c r="K67" i="30" s="1"/>
  <c r="AL33" i="30"/>
  <c r="AK33" i="30"/>
  <c r="AJ33" i="30"/>
  <c r="AI33" i="30"/>
  <c r="AH33" i="30"/>
  <c r="AG33" i="30"/>
  <c r="AF33" i="30"/>
  <c r="AE33" i="30"/>
  <c r="AC33" i="30"/>
  <c r="S33" i="30"/>
  <c r="R33" i="30"/>
  <c r="Q33" i="30"/>
  <c r="P33" i="30"/>
  <c r="O33" i="30"/>
  <c r="N33" i="30"/>
  <c r="M33" i="30"/>
  <c r="L33" i="30"/>
  <c r="T33" i="30" s="1"/>
  <c r="K33" i="30"/>
  <c r="AL32" i="30"/>
  <c r="AK32" i="30"/>
  <c r="AJ32" i="30"/>
  <c r="AI32" i="30"/>
  <c r="AH32" i="30"/>
  <c r="AG32" i="30"/>
  <c r="AF32" i="30"/>
  <c r="AE32" i="30"/>
  <c r="AC32" i="30"/>
  <c r="S32" i="30"/>
  <c r="R32" i="30"/>
  <c r="Q32" i="30"/>
  <c r="P32" i="30"/>
  <c r="O32" i="30"/>
  <c r="N32" i="30"/>
  <c r="M32" i="30"/>
  <c r="L32" i="30"/>
  <c r="T32" i="30" s="1"/>
  <c r="K32" i="30"/>
  <c r="AM31" i="30"/>
  <c r="AL31" i="30"/>
  <c r="AK31" i="30"/>
  <c r="AJ31" i="30"/>
  <c r="AI31" i="30"/>
  <c r="AH31" i="30"/>
  <c r="AG31" i="30"/>
  <c r="AF31" i="30"/>
  <c r="AE31" i="30"/>
  <c r="AC31" i="30"/>
  <c r="S31" i="30"/>
  <c r="R31" i="30"/>
  <c r="Q31" i="30"/>
  <c r="P31" i="30"/>
  <c r="O31" i="30"/>
  <c r="N31" i="30"/>
  <c r="M31" i="30"/>
  <c r="L31" i="30"/>
  <c r="T31" i="30" s="1"/>
  <c r="K31" i="30"/>
  <c r="AM30" i="30"/>
  <c r="AL30" i="30"/>
  <c r="AK30" i="30"/>
  <c r="AJ30" i="30"/>
  <c r="AI30" i="30"/>
  <c r="AH30" i="30"/>
  <c r="AG30" i="30"/>
  <c r="AF30" i="30"/>
  <c r="AE30" i="30"/>
  <c r="AC30" i="30"/>
  <c r="S30" i="30"/>
  <c r="R30" i="30"/>
  <c r="Q30" i="30"/>
  <c r="P30" i="30"/>
  <c r="O30" i="30"/>
  <c r="N30" i="30"/>
  <c r="M30" i="30"/>
  <c r="L30" i="30"/>
  <c r="T30" i="30" s="1"/>
  <c r="K30" i="30"/>
  <c r="AL29" i="30"/>
  <c r="AK29" i="30"/>
  <c r="AJ29" i="30"/>
  <c r="AI29" i="30"/>
  <c r="AH29" i="30"/>
  <c r="AG29" i="30"/>
  <c r="AF29" i="30"/>
  <c r="AE29" i="30"/>
  <c r="AC29" i="30"/>
  <c r="S29" i="30"/>
  <c r="R29" i="30"/>
  <c r="Q29" i="30"/>
  <c r="P29" i="30"/>
  <c r="O29" i="30"/>
  <c r="N29" i="30"/>
  <c r="M29" i="30"/>
  <c r="M59" i="30" s="1"/>
  <c r="M76" i="30" s="1"/>
  <c r="L29" i="30"/>
  <c r="T29" i="30" s="1"/>
  <c r="K29" i="30"/>
  <c r="AL28" i="30"/>
  <c r="AL66" i="30" s="1"/>
  <c r="AK28" i="30"/>
  <c r="AJ28" i="30"/>
  <c r="AI28" i="30"/>
  <c r="AH28" i="30"/>
  <c r="AG28" i="30"/>
  <c r="AG66" i="30" s="1"/>
  <c r="AF28" i="30"/>
  <c r="AE28" i="30"/>
  <c r="AC28" i="30"/>
  <c r="AC65" i="30" s="1"/>
  <c r="S28" i="30"/>
  <c r="S66" i="30" s="1"/>
  <c r="R28" i="30"/>
  <c r="R66" i="30" s="1"/>
  <c r="Q28" i="30"/>
  <c r="Q66" i="30" s="1"/>
  <c r="P28" i="30"/>
  <c r="P66" i="30" s="1"/>
  <c r="O28" i="30"/>
  <c r="O66" i="30" s="1"/>
  <c r="N28" i="30"/>
  <c r="N66" i="30" s="1"/>
  <c r="M28" i="30"/>
  <c r="M66" i="30" s="1"/>
  <c r="L28" i="30"/>
  <c r="L59" i="30" s="1"/>
  <c r="L76" i="30" s="1"/>
  <c r="K28" i="30"/>
  <c r="K66" i="30" s="1"/>
  <c r="K17" i="30"/>
  <c r="AD54" i="30" s="1"/>
  <c r="I17" i="30"/>
  <c r="D4" i="30"/>
  <c r="AF74" i="30" l="1"/>
  <c r="AJ68" i="30"/>
  <c r="AH70" i="30"/>
  <c r="AI72" i="30"/>
  <c r="AH66" i="30"/>
  <c r="AJ72" i="30"/>
  <c r="AI66" i="30"/>
  <c r="AK68" i="30"/>
  <c r="AG70" i="30"/>
  <c r="AK72" i="30"/>
  <c r="AG74" i="30"/>
  <c r="AJ59" i="30"/>
  <c r="AJ76" i="30" s="1"/>
  <c r="AL68" i="30"/>
  <c r="AI68" i="30"/>
  <c r="AL72" i="30"/>
  <c r="AH74" i="30"/>
  <c r="AJ66" i="30"/>
  <c r="AK66" i="30"/>
  <c r="AE68" i="30"/>
  <c r="AM68" i="30"/>
  <c r="AI70" i="30"/>
  <c r="AE72" i="30"/>
  <c r="AI74" i="30"/>
  <c r="AF68" i="30"/>
  <c r="AJ70" i="30"/>
  <c r="AJ74" i="30"/>
  <c r="AE66" i="30"/>
  <c r="AG68" i="30"/>
  <c r="AK70" i="30"/>
  <c r="AG72" i="30"/>
  <c r="AM74" i="30"/>
  <c r="AK74" i="30"/>
  <c r="AF66" i="30"/>
  <c r="AH68" i="30"/>
  <c r="AL70" i="30"/>
  <c r="AH72" i="30"/>
  <c r="AL74" i="30"/>
  <c r="AM72" i="30"/>
  <c r="T68" i="30"/>
  <c r="T72" i="30"/>
  <c r="AC59" i="30"/>
  <c r="AC76" i="30" s="1"/>
  <c r="AK59" i="30"/>
  <c r="AK76" i="30" s="1"/>
  <c r="K68" i="30"/>
  <c r="AC69" i="30"/>
  <c r="K71" i="30"/>
  <c r="T28" i="30"/>
  <c r="AD29" i="30"/>
  <c r="AD33" i="30"/>
  <c r="AD37" i="30"/>
  <c r="T40" i="30"/>
  <c r="T70" i="30" s="1"/>
  <c r="AD41" i="30"/>
  <c r="AD45" i="30"/>
  <c r="AD49" i="30"/>
  <c r="T52" i="30"/>
  <c r="T74" i="30" s="1"/>
  <c r="AD53" i="30"/>
  <c r="AD57" i="30"/>
  <c r="N59" i="30"/>
  <c r="N76" i="30" s="1"/>
  <c r="AL59" i="30"/>
  <c r="AL76" i="30" s="1"/>
  <c r="AC66" i="30"/>
  <c r="L68" i="30"/>
  <c r="K70" i="30"/>
  <c r="AC71" i="30"/>
  <c r="K73" i="30"/>
  <c r="AM33" i="30"/>
  <c r="O59" i="30"/>
  <c r="O76" i="30" s="1"/>
  <c r="AE59" i="30"/>
  <c r="AE76" i="30" s="1"/>
  <c r="AC68" i="30"/>
  <c r="AC73" i="30"/>
  <c r="AM29" i="30"/>
  <c r="AD28" i="30"/>
  <c r="AD40" i="30"/>
  <c r="AD44" i="30"/>
  <c r="AD48" i="30"/>
  <c r="AD52" i="30"/>
  <c r="AD56" i="30"/>
  <c r="P59" i="30"/>
  <c r="P76" i="30" s="1"/>
  <c r="AF59" i="30"/>
  <c r="AF76" i="30" s="1"/>
  <c r="L72" i="30"/>
  <c r="K74" i="30"/>
  <c r="AD32" i="30"/>
  <c r="AM32" i="30"/>
  <c r="AM40" i="30"/>
  <c r="AM70" i="30" s="1"/>
  <c r="K58" i="30"/>
  <c r="K75" i="30" s="1"/>
  <c r="Q59" i="30"/>
  <c r="Q76" i="30" s="1"/>
  <c r="AG59" i="30"/>
  <c r="AG76" i="30" s="1"/>
  <c r="AD36" i="30"/>
  <c r="AM28" i="30"/>
  <c r="AD31" i="30"/>
  <c r="AD35" i="30"/>
  <c r="AD39" i="30"/>
  <c r="AD43" i="30"/>
  <c r="AD47" i="30"/>
  <c r="AD51" i="30"/>
  <c r="AD55" i="30"/>
  <c r="AC58" i="30"/>
  <c r="AC75" i="30" s="1"/>
  <c r="R59" i="30"/>
  <c r="R76" i="30" s="1"/>
  <c r="AH59" i="30"/>
  <c r="AH76" i="30" s="1"/>
  <c r="K65" i="30"/>
  <c r="K59" i="30"/>
  <c r="K76" i="30" s="1"/>
  <c r="S59" i="30"/>
  <c r="S76" i="30" s="1"/>
  <c r="AI59" i="30"/>
  <c r="AI76" i="30" s="1"/>
  <c r="AD30" i="30"/>
  <c r="AD34" i="30"/>
  <c r="AD68" i="30" s="1"/>
  <c r="AD38" i="30"/>
  <c r="AD42" i="30"/>
  <c r="AD46" i="30"/>
  <c r="AD50" i="30"/>
  <c r="AN58" i="29"/>
  <c r="AN74" i="29" s="1"/>
  <c r="AN64" i="29"/>
  <c r="AN66" i="29"/>
  <c r="AN68" i="29"/>
  <c r="AN70" i="29"/>
  <c r="AN72" i="29"/>
  <c r="AN73" i="29"/>
  <c r="AL56" i="29"/>
  <c r="AK56" i="29"/>
  <c r="AJ56" i="29"/>
  <c r="AI56" i="29"/>
  <c r="AH56" i="29"/>
  <c r="AG56" i="29"/>
  <c r="AF56" i="29"/>
  <c r="AL55" i="29"/>
  <c r="AK55" i="29"/>
  <c r="AJ55" i="29"/>
  <c r="AI55" i="29"/>
  <c r="AH55" i="29"/>
  <c r="AG55" i="29"/>
  <c r="AF55" i="29"/>
  <c r="AL54" i="29"/>
  <c r="AK54" i="29"/>
  <c r="AJ54" i="29"/>
  <c r="AI54" i="29"/>
  <c r="AH54" i="29"/>
  <c r="AG54" i="29"/>
  <c r="AF54" i="29"/>
  <c r="AL53" i="29"/>
  <c r="AK53" i="29"/>
  <c r="AJ53" i="29"/>
  <c r="AI53" i="29"/>
  <c r="AH53" i="29"/>
  <c r="AG53" i="29"/>
  <c r="AF53" i="29"/>
  <c r="AL52" i="29"/>
  <c r="AK52" i="29"/>
  <c r="AJ52" i="29"/>
  <c r="AI52" i="29"/>
  <c r="AH52" i="29"/>
  <c r="AG52" i="29"/>
  <c r="AF52" i="29"/>
  <c r="AL51" i="29"/>
  <c r="AK51" i="29"/>
  <c r="AJ51" i="29"/>
  <c r="AI51" i="29"/>
  <c r="AH51" i="29"/>
  <c r="AG51" i="29"/>
  <c r="AF51" i="29"/>
  <c r="AL50" i="29"/>
  <c r="AK50" i="29"/>
  <c r="AJ50" i="29"/>
  <c r="AI50" i="29"/>
  <c r="AH50" i="29"/>
  <c r="AG50" i="29"/>
  <c r="AF50" i="29"/>
  <c r="AL49" i="29"/>
  <c r="AK49" i="29"/>
  <c r="AJ49" i="29"/>
  <c r="AI49" i="29"/>
  <c r="AH49" i="29"/>
  <c r="AG49" i="29"/>
  <c r="AF49" i="29"/>
  <c r="AL48" i="29"/>
  <c r="AK48" i="29"/>
  <c r="AJ48" i="29"/>
  <c r="AI48" i="29"/>
  <c r="AH48" i="29"/>
  <c r="AG48" i="29"/>
  <c r="AF48" i="29"/>
  <c r="AL47" i="29"/>
  <c r="AK47" i="29"/>
  <c r="AJ47" i="29"/>
  <c r="AI47" i="29"/>
  <c r="AH47" i="29"/>
  <c r="AG47" i="29"/>
  <c r="AF47" i="29"/>
  <c r="AL46" i="29"/>
  <c r="AK46" i="29"/>
  <c r="AJ46" i="29"/>
  <c r="AI46" i="29"/>
  <c r="AH46" i="29"/>
  <c r="AG46" i="29"/>
  <c r="AF46" i="29"/>
  <c r="AL45" i="29"/>
  <c r="AK45" i="29"/>
  <c r="AJ45" i="29"/>
  <c r="AI45" i="29"/>
  <c r="AH45" i="29"/>
  <c r="AG45" i="29"/>
  <c r="AF45" i="29"/>
  <c r="AL44" i="29"/>
  <c r="AK44" i="29"/>
  <c r="AJ44" i="29"/>
  <c r="AI44" i="29"/>
  <c r="AH44" i="29"/>
  <c r="AG44" i="29"/>
  <c r="AF44" i="29"/>
  <c r="AL43" i="29"/>
  <c r="AK43" i="29"/>
  <c r="AJ43" i="29"/>
  <c r="AI43" i="29"/>
  <c r="AH43" i="29"/>
  <c r="AG43" i="29"/>
  <c r="AF43" i="29"/>
  <c r="AL42" i="29"/>
  <c r="AK42" i="29"/>
  <c r="AJ42" i="29"/>
  <c r="AI42" i="29"/>
  <c r="AH42" i="29"/>
  <c r="AG42" i="29"/>
  <c r="AF42" i="29"/>
  <c r="AL41" i="29"/>
  <c r="AK41" i="29"/>
  <c r="AJ41" i="29"/>
  <c r="AI41" i="29"/>
  <c r="AH41" i="29"/>
  <c r="AG41" i="29"/>
  <c r="AF41" i="29"/>
  <c r="AL40" i="29"/>
  <c r="AK40" i="29"/>
  <c r="AJ40" i="29"/>
  <c r="AI40" i="29"/>
  <c r="AH40" i="29"/>
  <c r="AG40" i="29"/>
  <c r="AF40" i="29"/>
  <c r="AL39" i="29"/>
  <c r="AK39" i="29"/>
  <c r="AJ39" i="29"/>
  <c r="AI39" i="29"/>
  <c r="AH39" i="29"/>
  <c r="AG39" i="29"/>
  <c r="AF39" i="29"/>
  <c r="AL38" i="29"/>
  <c r="AK38" i="29"/>
  <c r="AJ38" i="29"/>
  <c r="AI38" i="29"/>
  <c r="AH38" i="29"/>
  <c r="AG38" i="29"/>
  <c r="AF38" i="29"/>
  <c r="AL37" i="29"/>
  <c r="AK37" i="29"/>
  <c r="AJ37" i="29"/>
  <c r="AI37" i="29"/>
  <c r="AH37" i="29"/>
  <c r="AG37" i="29"/>
  <c r="AF37" i="29"/>
  <c r="AL36" i="29"/>
  <c r="AK36" i="29"/>
  <c r="AJ36" i="29"/>
  <c r="AI36" i="29"/>
  <c r="AH36" i="29"/>
  <c r="AG36" i="29"/>
  <c r="AF36" i="29"/>
  <c r="AL35" i="29"/>
  <c r="AK35" i="29"/>
  <c r="AJ35" i="29"/>
  <c r="AI35" i="29"/>
  <c r="AH35" i="29"/>
  <c r="AG35" i="29"/>
  <c r="AF35" i="29"/>
  <c r="AL34" i="29"/>
  <c r="AK34" i="29"/>
  <c r="AJ34" i="29"/>
  <c r="AI34" i="29"/>
  <c r="AH34" i="29"/>
  <c r="AG34" i="29"/>
  <c r="AF34" i="29"/>
  <c r="AL33" i="29"/>
  <c r="AK33" i="29"/>
  <c r="AJ33" i="29"/>
  <c r="AI33" i="29"/>
  <c r="AH33" i="29"/>
  <c r="AG33" i="29"/>
  <c r="AF33" i="29"/>
  <c r="AL32" i="29"/>
  <c r="AK32" i="29"/>
  <c r="AJ32" i="29"/>
  <c r="AI32" i="29"/>
  <c r="AH32" i="29"/>
  <c r="AG32" i="29"/>
  <c r="AF32" i="29"/>
  <c r="AL31" i="29"/>
  <c r="AK31" i="29"/>
  <c r="AJ31" i="29"/>
  <c r="AI31" i="29"/>
  <c r="AH31" i="29"/>
  <c r="AG31" i="29"/>
  <c r="AF31" i="29"/>
  <c r="AL30" i="29"/>
  <c r="AK30" i="29"/>
  <c r="AJ30" i="29"/>
  <c r="AI30" i="29"/>
  <c r="AH30" i="29"/>
  <c r="AG30" i="29"/>
  <c r="AF30" i="29"/>
  <c r="AL29" i="29"/>
  <c r="AK29" i="29"/>
  <c r="AJ29" i="29"/>
  <c r="AI29" i="29"/>
  <c r="AH29" i="29"/>
  <c r="AG29" i="29"/>
  <c r="AF29" i="29"/>
  <c r="AL28" i="29"/>
  <c r="AK28" i="29"/>
  <c r="AJ28" i="29"/>
  <c r="AI28" i="29"/>
  <c r="AH28" i="29"/>
  <c r="AG28" i="29"/>
  <c r="AF28" i="29"/>
  <c r="AL27" i="29"/>
  <c r="AK27" i="29"/>
  <c r="AJ27" i="29"/>
  <c r="AI27" i="29"/>
  <c r="AH27" i="29"/>
  <c r="AG27" i="29"/>
  <c r="AF27" i="29"/>
  <c r="AE56" i="29"/>
  <c r="AE55" i="29"/>
  <c r="AE54" i="29"/>
  <c r="AE53" i="29"/>
  <c r="AE52" i="29"/>
  <c r="AE51" i="29"/>
  <c r="AE50" i="29"/>
  <c r="AE49" i="29"/>
  <c r="AE48" i="29"/>
  <c r="AE47" i="29"/>
  <c r="AE46" i="29"/>
  <c r="AE45" i="29"/>
  <c r="AE44" i="29"/>
  <c r="AE43" i="29"/>
  <c r="AE42" i="29"/>
  <c r="AE41" i="29"/>
  <c r="AE40" i="29"/>
  <c r="AE39" i="29"/>
  <c r="AE38" i="29"/>
  <c r="AE37" i="29"/>
  <c r="AE36" i="29"/>
  <c r="AE35" i="29"/>
  <c r="AE34" i="29"/>
  <c r="AE33" i="29"/>
  <c r="AE32" i="29"/>
  <c r="AE31" i="29"/>
  <c r="AE30" i="29"/>
  <c r="AE29" i="29"/>
  <c r="AE28" i="29"/>
  <c r="AE27" i="29"/>
  <c r="AD72" i="30" l="1"/>
  <c r="AD74" i="30"/>
  <c r="AD70" i="30"/>
  <c r="AD66" i="30"/>
  <c r="AD59" i="30"/>
  <c r="AD76" i="30" s="1"/>
  <c r="AM66" i="30"/>
  <c r="AM59" i="30"/>
  <c r="AM76" i="30" s="1"/>
  <c r="T59" i="30"/>
  <c r="T76" i="30" s="1"/>
  <c r="T66" i="30"/>
  <c r="AL72" i="29"/>
  <c r="AL70" i="29"/>
  <c r="AL68" i="29"/>
  <c r="AL66" i="29"/>
  <c r="AL64" i="29"/>
  <c r="AK72" i="29"/>
  <c r="AK70" i="29"/>
  <c r="AK68" i="29"/>
  <c r="AK66" i="29"/>
  <c r="AK64" i="29"/>
  <c r="AJ72" i="29"/>
  <c r="AJ70" i="29"/>
  <c r="AJ68" i="29"/>
  <c r="AJ66" i="29"/>
  <c r="AJ58" i="29"/>
  <c r="AJ74" i="29" s="1"/>
  <c r="AJ64" i="29"/>
  <c r="AI72" i="29"/>
  <c r="AI70" i="29"/>
  <c r="AI68" i="29"/>
  <c r="AI66" i="29"/>
  <c r="AI64" i="29"/>
  <c r="AH72" i="29"/>
  <c r="AH70" i="29"/>
  <c r="AH66" i="29"/>
  <c r="AH64" i="29"/>
  <c r="AG72" i="29"/>
  <c r="AG70" i="29"/>
  <c r="AG68" i="29"/>
  <c r="AG58" i="29"/>
  <c r="AG74" i="29" s="1"/>
  <c r="AG64" i="29"/>
  <c r="AC56" i="29"/>
  <c r="AC55" i="29"/>
  <c r="AC54" i="29"/>
  <c r="AC53" i="29"/>
  <c r="AC52" i="29"/>
  <c r="AC51" i="29"/>
  <c r="AC50" i="29"/>
  <c r="AC49" i="29"/>
  <c r="AC48" i="29"/>
  <c r="AC47" i="29"/>
  <c r="AC46" i="29"/>
  <c r="AC45" i="29"/>
  <c r="AC44" i="29"/>
  <c r="AC43" i="29"/>
  <c r="AC42" i="29"/>
  <c r="AC41" i="29"/>
  <c r="AC40" i="29"/>
  <c r="AC39" i="29"/>
  <c r="AC38" i="29"/>
  <c r="AC37" i="29"/>
  <c r="AC36" i="29"/>
  <c r="AC35" i="29"/>
  <c r="AC34" i="29"/>
  <c r="AC33" i="29"/>
  <c r="AC32" i="29"/>
  <c r="AC31" i="29"/>
  <c r="AC30" i="29"/>
  <c r="AC29" i="29"/>
  <c r="AC28" i="29"/>
  <c r="AC27" i="29"/>
  <c r="AB72" i="29"/>
  <c r="AB71" i="29"/>
  <c r="AB70" i="29"/>
  <c r="AB69" i="29"/>
  <c r="AB68" i="29"/>
  <c r="AB67" i="29"/>
  <c r="AB66" i="29"/>
  <c r="AB65" i="29"/>
  <c r="AB64" i="29"/>
  <c r="AB63" i="29"/>
  <c r="AB58" i="29"/>
  <c r="AB74" i="29" s="1"/>
  <c r="AB57" i="29"/>
  <c r="AB73" i="29" s="1"/>
  <c r="AA72" i="29"/>
  <c r="AA71" i="29"/>
  <c r="AA70" i="29"/>
  <c r="AA69" i="29"/>
  <c r="AA68" i="29"/>
  <c r="AA67" i="29"/>
  <c r="AA66" i="29"/>
  <c r="AA65" i="29"/>
  <c r="AA64" i="29"/>
  <c r="AA63" i="29"/>
  <c r="AA58" i="29"/>
  <c r="AA74" i="29" s="1"/>
  <c r="AA57" i="29"/>
  <c r="AA73" i="29" s="1"/>
  <c r="Z72" i="29"/>
  <c r="Z71" i="29"/>
  <c r="Z70" i="29"/>
  <c r="Z69" i="29"/>
  <c r="Z68" i="29"/>
  <c r="Z67" i="29"/>
  <c r="Z66" i="29"/>
  <c r="Z65" i="29"/>
  <c r="Z64" i="29"/>
  <c r="Z63" i="29"/>
  <c r="Z58" i="29"/>
  <c r="Z74" i="29" s="1"/>
  <c r="Z57" i="29"/>
  <c r="Z73" i="29" s="1"/>
  <c r="Y72" i="29"/>
  <c r="Y71" i="29"/>
  <c r="Y70" i="29"/>
  <c r="Y69" i="29"/>
  <c r="Y68" i="29"/>
  <c r="Y67" i="29"/>
  <c r="Y66" i="29"/>
  <c r="Y65" i="29"/>
  <c r="Y64" i="29"/>
  <c r="Y63" i="29"/>
  <c r="Y58" i="29"/>
  <c r="Y74" i="29" s="1"/>
  <c r="Y57" i="29"/>
  <c r="Y73" i="29" s="1"/>
  <c r="X72" i="29"/>
  <c r="X71" i="29"/>
  <c r="X70" i="29"/>
  <c r="X69" i="29"/>
  <c r="X68" i="29"/>
  <c r="X67" i="29"/>
  <c r="X66" i="29"/>
  <c r="X65" i="29"/>
  <c r="X64" i="29"/>
  <c r="X63" i="29"/>
  <c r="X58" i="29"/>
  <c r="X74" i="29" s="1"/>
  <c r="X57" i="29"/>
  <c r="X73" i="29" s="1"/>
  <c r="W72" i="29"/>
  <c r="W71" i="29"/>
  <c r="W70" i="29"/>
  <c r="W69" i="29"/>
  <c r="W68" i="29"/>
  <c r="W67" i="29"/>
  <c r="W66" i="29"/>
  <c r="W65" i="29"/>
  <c r="W64" i="29"/>
  <c r="W63" i="29"/>
  <c r="W58" i="29"/>
  <c r="W74" i="29" s="1"/>
  <c r="W57" i="29"/>
  <c r="W73" i="29" s="1"/>
  <c r="S56" i="29"/>
  <c r="S55" i="29"/>
  <c r="S54" i="29"/>
  <c r="S53" i="29"/>
  <c r="S52" i="29"/>
  <c r="S51" i="29"/>
  <c r="S50" i="29"/>
  <c r="S49" i="29"/>
  <c r="S48" i="29"/>
  <c r="S47" i="29"/>
  <c r="S46" i="29"/>
  <c r="S45" i="29"/>
  <c r="S44" i="29"/>
  <c r="S43" i="29"/>
  <c r="S42" i="29"/>
  <c r="S41" i="29"/>
  <c r="S40" i="29"/>
  <c r="S39" i="29"/>
  <c r="S38" i="29"/>
  <c r="S37" i="29"/>
  <c r="S36" i="29"/>
  <c r="S35" i="29"/>
  <c r="S34" i="29"/>
  <c r="S33" i="29"/>
  <c r="S32" i="29"/>
  <c r="S31" i="29"/>
  <c r="S30" i="29"/>
  <c r="S29" i="29"/>
  <c r="S28" i="29"/>
  <c r="S27" i="29"/>
  <c r="R56" i="29"/>
  <c r="R55" i="29"/>
  <c r="R54" i="29"/>
  <c r="R53" i="29"/>
  <c r="R52" i="29"/>
  <c r="R51" i="29"/>
  <c r="R50" i="29"/>
  <c r="R49" i="29"/>
  <c r="R48" i="29"/>
  <c r="R47" i="29"/>
  <c r="R46" i="29"/>
  <c r="R45" i="29"/>
  <c r="R44" i="29"/>
  <c r="R43" i="29"/>
  <c r="R42" i="29"/>
  <c r="R41" i="29"/>
  <c r="R40" i="29"/>
  <c r="R39" i="29"/>
  <c r="R38" i="29"/>
  <c r="R37" i="29"/>
  <c r="R36" i="29"/>
  <c r="R35" i="29"/>
  <c r="R34" i="29"/>
  <c r="R33" i="29"/>
  <c r="R32" i="29"/>
  <c r="R31" i="29"/>
  <c r="R30" i="29"/>
  <c r="R29" i="29"/>
  <c r="R28" i="29"/>
  <c r="R27" i="29"/>
  <c r="Q56" i="29"/>
  <c r="Q55" i="29"/>
  <c r="Q54" i="29"/>
  <c r="Q53" i="29"/>
  <c r="Q52" i="29"/>
  <c r="Q51" i="29"/>
  <c r="Q50" i="29"/>
  <c r="Q49" i="29"/>
  <c r="Q48" i="29"/>
  <c r="Q47" i="29"/>
  <c r="Q46" i="29"/>
  <c r="Q45" i="29"/>
  <c r="Q44" i="29"/>
  <c r="Q43" i="29"/>
  <c r="Q42" i="29"/>
  <c r="Q41" i="29"/>
  <c r="Q40" i="29"/>
  <c r="Q39" i="29"/>
  <c r="Q38" i="29"/>
  <c r="Q37" i="29"/>
  <c r="Q36" i="29"/>
  <c r="Q35" i="29"/>
  <c r="Q34" i="29"/>
  <c r="Q33" i="29"/>
  <c r="Q32" i="29"/>
  <c r="Q31" i="29"/>
  <c r="Q30" i="29"/>
  <c r="Q29" i="29"/>
  <c r="Q28" i="29"/>
  <c r="Q27" i="29"/>
  <c r="K56" i="29"/>
  <c r="AM56" i="29" s="1"/>
  <c r="K55" i="29"/>
  <c r="AM55" i="29" s="1"/>
  <c r="K54" i="29"/>
  <c r="AM54" i="29" s="1"/>
  <c r="K53" i="29"/>
  <c r="AM53" i="29" s="1"/>
  <c r="K52" i="29"/>
  <c r="AM52" i="29" s="1"/>
  <c r="K51" i="29"/>
  <c r="AM51" i="29" s="1"/>
  <c r="K50" i="29"/>
  <c r="AM50" i="29" s="1"/>
  <c r="K49" i="29"/>
  <c r="AM49" i="29" s="1"/>
  <c r="K48" i="29"/>
  <c r="AM48" i="29" s="1"/>
  <c r="K47" i="29"/>
  <c r="AM47" i="29" s="1"/>
  <c r="K46" i="29"/>
  <c r="AM46" i="29" s="1"/>
  <c r="K45" i="29"/>
  <c r="AM45" i="29" s="1"/>
  <c r="K44" i="29"/>
  <c r="AM44" i="29" s="1"/>
  <c r="K43" i="29"/>
  <c r="AM43" i="29" s="1"/>
  <c r="K42" i="29"/>
  <c r="AM42" i="29" s="1"/>
  <c r="K41" i="29"/>
  <c r="AM41" i="29" s="1"/>
  <c r="K40" i="29"/>
  <c r="AM40" i="29" s="1"/>
  <c r="K39" i="29"/>
  <c r="AM39" i="29" s="1"/>
  <c r="K38" i="29"/>
  <c r="AM38" i="29" s="1"/>
  <c r="K37" i="29"/>
  <c r="AM37" i="29" s="1"/>
  <c r="K36" i="29"/>
  <c r="K35" i="29"/>
  <c r="AM35" i="29" s="1"/>
  <c r="K34" i="29"/>
  <c r="AM34" i="29" s="1"/>
  <c r="K33" i="29"/>
  <c r="AM33" i="29" s="1"/>
  <c r="K32" i="29"/>
  <c r="AM32" i="29" s="1"/>
  <c r="K31" i="29"/>
  <c r="AM31" i="29" s="1"/>
  <c r="K30" i="29"/>
  <c r="AM30" i="29" s="1"/>
  <c r="K29" i="29"/>
  <c r="AM29" i="29" s="1"/>
  <c r="K28" i="29"/>
  <c r="K27" i="29"/>
  <c r="J72" i="29"/>
  <c r="J71" i="29"/>
  <c r="J70" i="29"/>
  <c r="J69" i="29"/>
  <c r="J68" i="29"/>
  <c r="J67" i="29"/>
  <c r="J66" i="29"/>
  <c r="J65" i="29"/>
  <c r="J64" i="29"/>
  <c r="J63" i="29"/>
  <c r="J58" i="29"/>
  <c r="J74" i="29" s="1"/>
  <c r="J57" i="29"/>
  <c r="J73" i="29" s="1"/>
  <c r="I72" i="29"/>
  <c r="I71" i="29"/>
  <c r="I70" i="29"/>
  <c r="I69" i="29"/>
  <c r="I68" i="29"/>
  <c r="I67" i="29"/>
  <c r="I66" i="29"/>
  <c r="I65" i="29"/>
  <c r="I64" i="29"/>
  <c r="I63" i="29"/>
  <c r="I58" i="29"/>
  <c r="I74" i="29" s="1"/>
  <c r="I57" i="29"/>
  <c r="I73" i="29" s="1"/>
  <c r="H72" i="29"/>
  <c r="H71" i="29"/>
  <c r="H70" i="29"/>
  <c r="H69" i="29"/>
  <c r="H68" i="29"/>
  <c r="H67" i="29"/>
  <c r="H66" i="29"/>
  <c r="H65" i="29"/>
  <c r="H64" i="29"/>
  <c r="H63" i="29"/>
  <c r="H58" i="29"/>
  <c r="H74" i="29" s="1"/>
  <c r="H57" i="29"/>
  <c r="H73" i="29" s="1"/>
  <c r="AM27" i="29" l="1"/>
  <c r="AQ27" i="29"/>
  <c r="S70" i="29"/>
  <c r="AM28" i="29"/>
  <c r="AM36" i="29"/>
  <c r="R66" i="29"/>
  <c r="AL73" i="29"/>
  <c r="AL58" i="29"/>
  <c r="AL74" i="29" s="1"/>
  <c r="AK73" i="29"/>
  <c r="AK58" i="29"/>
  <c r="AK74" i="29" s="1"/>
  <c r="AJ73" i="29"/>
  <c r="AI73" i="29"/>
  <c r="AI58" i="29"/>
  <c r="AI74" i="29" s="1"/>
  <c r="AH68" i="29"/>
  <c r="AH73" i="29"/>
  <c r="AH58" i="29"/>
  <c r="AH74" i="29" s="1"/>
  <c r="AG66" i="29"/>
  <c r="AG73" i="29"/>
  <c r="S66" i="29"/>
  <c r="Q72" i="29"/>
  <c r="S68" i="29"/>
  <c r="S72" i="29"/>
  <c r="R70" i="29"/>
  <c r="Q68" i="29"/>
  <c r="Q66" i="29"/>
  <c r="R72" i="29"/>
  <c r="S58" i="29"/>
  <c r="S74" i="29" s="1"/>
  <c r="S64" i="29"/>
  <c r="S73" i="29"/>
  <c r="R68" i="29"/>
  <c r="R64" i="29"/>
  <c r="R73" i="29"/>
  <c r="R58" i="29"/>
  <c r="R74" i="29" s="1"/>
  <c r="Q70" i="29"/>
  <c r="Q58" i="29"/>
  <c r="Q74" i="29" s="1"/>
  <c r="Q73" i="29"/>
  <c r="Q64" i="29"/>
  <c r="AQ73" i="29" l="1"/>
  <c r="AD73" i="29"/>
  <c r="T73" i="29"/>
  <c r="P73" i="29"/>
  <c r="O73" i="29"/>
  <c r="N73" i="29"/>
  <c r="M73" i="29"/>
  <c r="L73" i="29"/>
  <c r="V72" i="29"/>
  <c r="U72" i="29"/>
  <c r="G72" i="29"/>
  <c r="F72" i="29"/>
  <c r="E72" i="29"/>
  <c r="D72" i="29"/>
  <c r="C72" i="29"/>
  <c r="V71" i="29"/>
  <c r="U71" i="29"/>
  <c r="G71" i="29"/>
  <c r="F71" i="29"/>
  <c r="E71" i="29"/>
  <c r="D71" i="29"/>
  <c r="C71" i="29"/>
  <c r="V70" i="29"/>
  <c r="U70" i="29"/>
  <c r="G70" i="29"/>
  <c r="F70" i="29"/>
  <c r="E70" i="29"/>
  <c r="D70" i="29"/>
  <c r="C70" i="29"/>
  <c r="V69" i="29"/>
  <c r="U69" i="29"/>
  <c r="G69" i="29"/>
  <c r="F69" i="29"/>
  <c r="E69" i="29"/>
  <c r="D69" i="29"/>
  <c r="C69" i="29"/>
  <c r="V68" i="29"/>
  <c r="U68" i="29"/>
  <c r="G68" i="29"/>
  <c r="F68" i="29"/>
  <c r="E68" i="29"/>
  <c r="D68" i="29"/>
  <c r="C68" i="29"/>
  <c r="V67" i="29"/>
  <c r="U67" i="29"/>
  <c r="G67" i="29"/>
  <c r="F67" i="29"/>
  <c r="E67" i="29"/>
  <c r="D67" i="29"/>
  <c r="C67" i="29"/>
  <c r="V66" i="29"/>
  <c r="U66" i="29"/>
  <c r="G66" i="29"/>
  <c r="F66" i="29"/>
  <c r="E66" i="29"/>
  <c r="D66" i="29"/>
  <c r="C66" i="29"/>
  <c r="V65" i="29"/>
  <c r="U65" i="29"/>
  <c r="G65" i="29"/>
  <c r="F65" i="29"/>
  <c r="E65" i="29"/>
  <c r="D65" i="29"/>
  <c r="C65" i="29"/>
  <c r="V64" i="29"/>
  <c r="U64" i="29"/>
  <c r="G64" i="29"/>
  <c r="F64" i="29"/>
  <c r="E64" i="29"/>
  <c r="D64" i="29"/>
  <c r="C64" i="29"/>
  <c r="V63" i="29"/>
  <c r="U63" i="29"/>
  <c r="G63" i="29"/>
  <c r="F63" i="29"/>
  <c r="E63" i="29"/>
  <c r="D63" i="29"/>
  <c r="C63" i="29"/>
  <c r="V58" i="29"/>
  <c r="V74" i="29" s="1"/>
  <c r="U58" i="29"/>
  <c r="U74" i="29" s="1"/>
  <c r="G58" i="29"/>
  <c r="G74" i="29" s="1"/>
  <c r="F58" i="29"/>
  <c r="F74" i="29" s="1"/>
  <c r="E58" i="29"/>
  <c r="E74" i="29" s="1"/>
  <c r="D58" i="29"/>
  <c r="D74" i="29" s="1"/>
  <c r="C58" i="29"/>
  <c r="C74" i="29" s="1"/>
  <c r="V57" i="29"/>
  <c r="V73" i="29" s="1"/>
  <c r="U57" i="29"/>
  <c r="U73" i="29" s="1"/>
  <c r="G57" i="29"/>
  <c r="G73" i="29" s="1"/>
  <c r="F57" i="29"/>
  <c r="F73" i="29" s="1"/>
  <c r="E57" i="29"/>
  <c r="E73" i="29" s="1"/>
  <c r="D57" i="29"/>
  <c r="D73" i="29" s="1"/>
  <c r="C57" i="29"/>
  <c r="C73" i="29" s="1"/>
  <c r="AQ56" i="29"/>
  <c r="P56" i="29"/>
  <c r="O56" i="29"/>
  <c r="N56" i="29"/>
  <c r="M56" i="29"/>
  <c r="L56" i="29"/>
  <c r="AQ55" i="29"/>
  <c r="P55" i="29"/>
  <c r="O55" i="29"/>
  <c r="N55" i="29"/>
  <c r="M55" i="29"/>
  <c r="L55" i="29"/>
  <c r="AQ54" i="29"/>
  <c r="P54" i="29"/>
  <c r="O54" i="29"/>
  <c r="N54" i="29"/>
  <c r="M54" i="29"/>
  <c r="L54" i="29"/>
  <c r="AQ53" i="29"/>
  <c r="P53" i="29"/>
  <c r="O53" i="29"/>
  <c r="N53" i="29"/>
  <c r="M53" i="29"/>
  <c r="L53" i="29"/>
  <c r="AQ52" i="29"/>
  <c r="P52" i="29"/>
  <c r="O52" i="29"/>
  <c r="N52" i="29"/>
  <c r="M52" i="29"/>
  <c r="L52" i="29"/>
  <c r="AQ51" i="29"/>
  <c r="P51" i="29"/>
  <c r="O51" i="29"/>
  <c r="N51" i="29"/>
  <c r="M51" i="29"/>
  <c r="L51" i="29"/>
  <c r="AQ50" i="29"/>
  <c r="P50" i="29"/>
  <c r="O50" i="29"/>
  <c r="N50" i="29"/>
  <c r="M50" i="29"/>
  <c r="L50" i="29"/>
  <c r="AQ49" i="29"/>
  <c r="P49" i="29"/>
  <c r="O49" i="29"/>
  <c r="N49" i="29"/>
  <c r="M49" i="29"/>
  <c r="L49" i="29"/>
  <c r="AQ48" i="29"/>
  <c r="P48" i="29"/>
  <c r="O48" i="29"/>
  <c r="N48" i="29"/>
  <c r="M48" i="29"/>
  <c r="L48" i="29"/>
  <c r="AQ47" i="29"/>
  <c r="P47" i="29"/>
  <c r="O47" i="29"/>
  <c r="N47" i="29"/>
  <c r="M47" i="29"/>
  <c r="L47" i="29"/>
  <c r="AQ46" i="29"/>
  <c r="P46" i="29"/>
  <c r="O46" i="29"/>
  <c r="N46" i="29"/>
  <c r="M46" i="29"/>
  <c r="L46" i="29"/>
  <c r="AQ45" i="29"/>
  <c r="P45" i="29"/>
  <c r="O45" i="29"/>
  <c r="N45" i="29"/>
  <c r="M45" i="29"/>
  <c r="L45" i="29"/>
  <c r="AQ44" i="29"/>
  <c r="P44" i="29"/>
  <c r="O44" i="29"/>
  <c r="N44" i="29"/>
  <c r="M44" i="29"/>
  <c r="L44" i="29"/>
  <c r="AQ43" i="29"/>
  <c r="P43" i="29"/>
  <c r="O43" i="29"/>
  <c r="N43" i="29"/>
  <c r="M43" i="29"/>
  <c r="L43" i="29"/>
  <c r="AQ42" i="29"/>
  <c r="P42" i="29"/>
  <c r="O42" i="29"/>
  <c r="N42" i="29"/>
  <c r="M42" i="29"/>
  <c r="L42" i="29"/>
  <c r="AQ41" i="29"/>
  <c r="P41" i="29"/>
  <c r="O41" i="29"/>
  <c r="N41" i="29"/>
  <c r="M41" i="29"/>
  <c r="L41" i="29"/>
  <c r="AQ40" i="29"/>
  <c r="P40" i="29"/>
  <c r="O40" i="29"/>
  <c r="N40" i="29"/>
  <c r="M40" i="29"/>
  <c r="L40" i="29"/>
  <c r="AQ39" i="29"/>
  <c r="P39" i="29"/>
  <c r="O39" i="29"/>
  <c r="N39" i="29"/>
  <c r="M39" i="29"/>
  <c r="L39" i="29"/>
  <c r="AQ38" i="29"/>
  <c r="P38" i="29"/>
  <c r="O38" i="29"/>
  <c r="N38" i="29"/>
  <c r="M38" i="29"/>
  <c r="L38" i="29"/>
  <c r="AQ37" i="29"/>
  <c r="P37" i="29"/>
  <c r="O37" i="29"/>
  <c r="N37" i="29"/>
  <c r="M37" i="29"/>
  <c r="L37" i="29"/>
  <c r="AQ36" i="29"/>
  <c r="P36" i="29"/>
  <c r="O36" i="29"/>
  <c r="N36" i="29"/>
  <c r="M36" i="29"/>
  <c r="L36" i="29"/>
  <c r="AQ35" i="29"/>
  <c r="P35" i="29"/>
  <c r="O35" i="29"/>
  <c r="N35" i="29"/>
  <c r="M35" i="29"/>
  <c r="L35" i="29"/>
  <c r="P34" i="29"/>
  <c r="O34" i="29"/>
  <c r="N34" i="29"/>
  <c r="M34" i="29"/>
  <c r="L34" i="29"/>
  <c r="AQ34" i="29"/>
  <c r="P33" i="29"/>
  <c r="O33" i="29"/>
  <c r="N33" i="29"/>
  <c r="M33" i="29"/>
  <c r="L33" i="29"/>
  <c r="P32" i="29"/>
  <c r="O32" i="29"/>
  <c r="N32" i="29"/>
  <c r="M32" i="29"/>
  <c r="L32" i="29"/>
  <c r="AQ32" i="29"/>
  <c r="P31" i="29"/>
  <c r="O31" i="29"/>
  <c r="N31" i="29"/>
  <c r="M31" i="29"/>
  <c r="L31" i="29"/>
  <c r="P30" i="29"/>
  <c r="O30" i="29"/>
  <c r="N30" i="29"/>
  <c r="M30" i="29"/>
  <c r="L30" i="29"/>
  <c r="AQ30" i="29"/>
  <c r="P29" i="29"/>
  <c r="O29" i="29"/>
  <c r="N29" i="29"/>
  <c r="M29" i="29"/>
  <c r="L29" i="29"/>
  <c r="P28" i="29"/>
  <c r="O28" i="29"/>
  <c r="N28" i="29"/>
  <c r="M28" i="29"/>
  <c r="L28" i="29"/>
  <c r="AQ28" i="29"/>
  <c r="P27" i="29"/>
  <c r="O27" i="29"/>
  <c r="N27" i="29"/>
  <c r="M27" i="29"/>
  <c r="L27" i="29"/>
  <c r="K17" i="29"/>
  <c r="I17" i="29"/>
  <c r="D4" i="29"/>
  <c r="T37" i="29" l="1"/>
  <c r="T42" i="29"/>
  <c r="T49" i="29"/>
  <c r="T55" i="29"/>
  <c r="T43" i="29"/>
  <c r="T50" i="29"/>
  <c r="T38" i="29"/>
  <c r="T44" i="29"/>
  <c r="T56" i="29"/>
  <c r="T51" i="29"/>
  <c r="T39" i="29"/>
  <c r="T45" i="29"/>
  <c r="T52" i="29"/>
  <c r="T35" i="29"/>
  <c r="T46" i="29"/>
  <c r="T53" i="29"/>
  <c r="T33" i="29"/>
  <c r="T34" i="29"/>
  <c r="T40" i="29"/>
  <c r="T47" i="29"/>
  <c r="AD56" i="29"/>
  <c r="AD48" i="29"/>
  <c r="AD40" i="29"/>
  <c r="AD32" i="29"/>
  <c r="AD52" i="29"/>
  <c r="AD42" i="29"/>
  <c r="AD41" i="29"/>
  <c r="AD55" i="29"/>
  <c r="AD47" i="29"/>
  <c r="AD39" i="29"/>
  <c r="AD31" i="29"/>
  <c r="AD44" i="29"/>
  <c r="AD34" i="29"/>
  <c r="AD54" i="29"/>
  <c r="AD46" i="29"/>
  <c r="AD38" i="29"/>
  <c r="AD30" i="29"/>
  <c r="AD28" i="29"/>
  <c r="AD49" i="29"/>
  <c r="AD53" i="29"/>
  <c r="AD45" i="29"/>
  <c r="AD37" i="29"/>
  <c r="AD29" i="29"/>
  <c r="AD36" i="29"/>
  <c r="AD50" i="29"/>
  <c r="AD33" i="29"/>
  <c r="AD51" i="29"/>
  <c r="AD43" i="29"/>
  <c r="AD35" i="29"/>
  <c r="AD27" i="29"/>
  <c r="T27" i="29"/>
  <c r="T28" i="29"/>
  <c r="T29" i="29"/>
  <c r="T30" i="29"/>
  <c r="T31" i="29"/>
  <c r="T32" i="29"/>
  <c r="T36" i="29"/>
  <c r="T41" i="29"/>
  <c r="T48" i="29"/>
  <c r="T54" i="29"/>
  <c r="O72" i="29"/>
  <c r="O70" i="29"/>
  <c r="AF64" i="29"/>
  <c r="AF72" i="29"/>
  <c r="M68" i="29"/>
  <c r="AC70" i="29"/>
  <c r="K65" i="29"/>
  <c r="M66" i="29"/>
  <c r="M72" i="29"/>
  <c r="AQ72" i="29"/>
  <c r="N68" i="29"/>
  <c r="N64" i="29"/>
  <c r="K64" i="29"/>
  <c r="O68" i="29"/>
  <c r="AF70" i="29"/>
  <c r="P72" i="29"/>
  <c r="AF66" i="29"/>
  <c r="AC64" i="29"/>
  <c r="P68" i="29"/>
  <c r="AC67" i="29"/>
  <c r="M70" i="29"/>
  <c r="AQ70" i="29"/>
  <c r="AC66" i="29"/>
  <c r="N66" i="29"/>
  <c r="AF68" i="29"/>
  <c r="P70" i="29"/>
  <c r="AC69" i="29"/>
  <c r="M64" i="29"/>
  <c r="M58" i="29"/>
  <c r="M74" i="29" s="1"/>
  <c r="O66" i="29"/>
  <c r="AC71" i="29"/>
  <c r="L64" i="29"/>
  <c r="N70" i="29"/>
  <c r="O58" i="29"/>
  <c r="O74" i="29" s="1"/>
  <c r="O64" i="29"/>
  <c r="P66" i="29"/>
  <c r="K72" i="29"/>
  <c r="K71" i="29"/>
  <c r="AC58" i="29"/>
  <c r="AC74" i="29" s="1"/>
  <c r="L68" i="29"/>
  <c r="P58" i="29"/>
  <c r="P74" i="29" s="1"/>
  <c r="P64" i="29"/>
  <c r="AQ68" i="29"/>
  <c r="K58" i="29"/>
  <c r="K74" i="29" s="1"/>
  <c r="AC65" i="29"/>
  <c r="K67" i="29"/>
  <c r="AC57" i="29"/>
  <c r="AC73" i="29" s="1"/>
  <c r="AC63" i="29"/>
  <c r="K66" i="29"/>
  <c r="AQ33" i="29"/>
  <c r="AQ66" i="29" s="1"/>
  <c r="AC68" i="29"/>
  <c r="K69" i="29"/>
  <c r="K70" i="29"/>
  <c r="N72" i="29"/>
  <c r="L58" i="29"/>
  <c r="L74" i="29" s="1"/>
  <c r="K63" i="29"/>
  <c r="K57" i="29"/>
  <c r="K73" i="29" s="1"/>
  <c r="AQ29" i="29"/>
  <c r="AQ31" i="29"/>
  <c r="L66" i="29"/>
  <c r="K68" i="29"/>
  <c r="L70" i="29"/>
  <c r="N58" i="29"/>
  <c r="N74" i="29" s="1"/>
  <c r="AF73" i="29"/>
  <c r="AF58" i="29"/>
  <c r="AF74" i="29" s="1"/>
  <c r="L72" i="29"/>
  <c r="AC72" i="29"/>
  <c r="I16" i="3"/>
  <c r="AE68" i="29" l="1"/>
  <c r="AE70" i="29"/>
  <c r="AE72" i="29"/>
  <c r="AE66" i="29"/>
  <c r="AE64" i="29"/>
  <c r="AE73" i="29"/>
  <c r="AE58" i="29"/>
  <c r="AE74" i="29" s="1"/>
  <c r="AD70" i="29"/>
  <c r="AD66" i="29"/>
  <c r="T72" i="29"/>
  <c r="T68" i="29"/>
  <c r="AD72" i="29"/>
  <c r="AD64" i="29"/>
  <c r="AD58" i="29"/>
  <c r="AD74" i="29" s="1"/>
  <c r="T64" i="29"/>
  <c r="T58" i="29"/>
  <c r="T74" i="29" s="1"/>
  <c r="T66" i="29"/>
  <c r="T70" i="29"/>
  <c r="AQ58" i="29"/>
  <c r="AQ74" i="29" s="1"/>
  <c r="AQ64" i="29"/>
  <c r="AD68" i="29"/>
  <c r="AD73" i="3"/>
  <c r="AE73" i="3"/>
  <c r="AF73" i="3"/>
  <c r="W73" i="3"/>
  <c r="X73" i="3"/>
  <c r="Y73" i="3"/>
  <c r="AC73" i="3"/>
  <c r="R73" i="3"/>
  <c r="D71" i="3"/>
  <c r="E71" i="3"/>
  <c r="F71" i="3"/>
  <c r="G71" i="3"/>
  <c r="I71" i="3"/>
  <c r="T71" i="3"/>
  <c r="U71" i="3"/>
  <c r="D72" i="3"/>
  <c r="E72" i="3"/>
  <c r="F72" i="3"/>
  <c r="G72" i="3"/>
  <c r="I72" i="3"/>
  <c r="T72" i="3"/>
  <c r="U72" i="3"/>
  <c r="AC72" i="3"/>
  <c r="D69" i="3"/>
  <c r="E69" i="3"/>
  <c r="F69" i="3"/>
  <c r="G69" i="3"/>
  <c r="I69" i="3"/>
  <c r="T69" i="3"/>
  <c r="U69" i="3"/>
  <c r="D70" i="3"/>
  <c r="E70" i="3"/>
  <c r="F70" i="3"/>
  <c r="G70" i="3"/>
  <c r="I70" i="3"/>
  <c r="T70" i="3"/>
  <c r="U70" i="3"/>
  <c r="AC70" i="3"/>
  <c r="D67" i="3"/>
  <c r="E67" i="3"/>
  <c r="F67" i="3"/>
  <c r="G67" i="3"/>
  <c r="I67" i="3"/>
  <c r="T67" i="3"/>
  <c r="U67" i="3"/>
  <c r="D68" i="3"/>
  <c r="E68" i="3"/>
  <c r="F68" i="3"/>
  <c r="G68" i="3"/>
  <c r="I68" i="3"/>
  <c r="T68" i="3"/>
  <c r="U68" i="3"/>
  <c r="AC68" i="3"/>
  <c r="AC66" i="3"/>
  <c r="AC64" i="3"/>
  <c r="AC58" i="3"/>
  <c r="AC74" i="3" s="1"/>
  <c r="U58" i="3"/>
  <c r="U57" i="3"/>
  <c r="AF56" i="3"/>
  <c r="AF55" i="3"/>
  <c r="AF54" i="3"/>
  <c r="AF53" i="3"/>
  <c r="AF52" i="3"/>
  <c r="AF51" i="3"/>
  <c r="AF50" i="3"/>
  <c r="AF49" i="3"/>
  <c r="AF48" i="3"/>
  <c r="AF47" i="3"/>
  <c r="AF46" i="3"/>
  <c r="AF45" i="3"/>
  <c r="AF44" i="3"/>
  <c r="AF43" i="3"/>
  <c r="AF42" i="3"/>
  <c r="AF41" i="3"/>
  <c r="AF40" i="3"/>
  <c r="AF39" i="3"/>
  <c r="AF38" i="3"/>
  <c r="AF37" i="3"/>
  <c r="AF36" i="3"/>
  <c r="AF35" i="3"/>
  <c r="AE56" i="3"/>
  <c r="AE55" i="3"/>
  <c r="AE54" i="3"/>
  <c r="AE53" i="3"/>
  <c r="AE52" i="3"/>
  <c r="AE51" i="3"/>
  <c r="AE50" i="3"/>
  <c r="AE49" i="3"/>
  <c r="AE48" i="3"/>
  <c r="AE47" i="3"/>
  <c r="AE46" i="3"/>
  <c r="AE45" i="3"/>
  <c r="AE44" i="3"/>
  <c r="AE43" i="3"/>
  <c r="AE42" i="3"/>
  <c r="AE41" i="3"/>
  <c r="AE40" i="3"/>
  <c r="AE39" i="3"/>
  <c r="AE38" i="3"/>
  <c r="AE37" i="3"/>
  <c r="AE36" i="3"/>
  <c r="AE35" i="3"/>
  <c r="AE34" i="3"/>
  <c r="AE33" i="3"/>
  <c r="AE32" i="3"/>
  <c r="AE31" i="3"/>
  <c r="AE30" i="3"/>
  <c r="AE29" i="3"/>
  <c r="AE28" i="3"/>
  <c r="AE27" i="3"/>
  <c r="AD56" i="3"/>
  <c r="AD55" i="3"/>
  <c r="AD54" i="3"/>
  <c r="AD53" i="3"/>
  <c r="AD52" i="3"/>
  <c r="AD51" i="3"/>
  <c r="AD50" i="3"/>
  <c r="AD49" i="3"/>
  <c r="AD48" i="3"/>
  <c r="AD47" i="3"/>
  <c r="AD46" i="3"/>
  <c r="AD45" i="3"/>
  <c r="AD44" i="3"/>
  <c r="AD43" i="3"/>
  <c r="AD42" i="3"/>
  <c r="AD41" i="3"/>
  <c r="AD40" i="3"/>
  <c r="AD39" i="3"/>
  <c r="AD38" i="3"/>
  <c r="AD37" i="3"/>
  <c r="AD36" i="3"/>
  <c r="AD35" i="3"/>
  <c r="R56" i="3"/>
  <c r="R55" i="3"/>
  <c r="R54" i="3"/>
  <c r="R53" i="3"/>
  <c r="R52" i="3"/>
  <c r="R51" i="3"/>
  <c r="R50" i="3"/>
  <c r="R49" i="3"/>
  <c r="R48" i="3"/>
  <c r="R47" i="3"/>
  <c r="R46" i="3"/>
  <c r="R45" i="3"/>
  <c r="R44" i="3"/>
  <c r="R43" i="3"/>
  <c r="R42" i="3"/>
  <c r="R41" i="3"/>
  <c r="R40" i="3"/>
  <c r="R39" i="3"/>
  <c r="R38" i="3"/>
  <c r="R37" i="3"/>
  <c r="R36" i="3"/>
  <c r="R35" i="3"/>
  <c r="R34" i="3"/>
  <c r="R33" i="3"/>
  <c r="R32" i="3"/>
  <c r="R31" i="3"/>
  <c r="R30" i="3"/>
  <c r="R29" i="3"/>
  <c r="R28" i="3"/>
  <c r="R27" i="3"/>
  <c r="L27" i="3"/>
  <c r="AA56" i="3"/>
  <c r="AA55" i="3"/>
  <c r="AA54" i="3"/>
  <c r="AA53" i="3"/>
  <c r="AA52" i="3"/>
  <c r="AA51" i="3"/>
  <c r="AA50" i="3"/>
  <c r="AA49" i="3"/>
  <c r="AA48" i="3"/>
  <c r="AA47" i="3"/>
  <c r="AA46" i="3"/>
  <c r="AA45" i="3"/>
  <c r="AA44" i="3"/>
  <c r="AA43" i="3"/>
  <c r="AA42" i="3"/>
  <c r="AA41" i="3"/>
  <c r="AA40" i="3"/>
  <c r="AA39" i="3"/>
  <c r="AA38" i="3"/>
  <c r="AA37" i="3"/>
  <c r="AA36" i="3"/>
  <c r="AA35" i="3"/>
  <c r="AA34" i="3"/>
  <c r="AA33" i="3"/>
  <c r="AA32" i="3"/>
  <c r="AA31" i="3"/>
  <c r="AA30" i="3"/>
  <c r="AA29" i="3"/>
  <c r="AA28" i="3"/>
  <c r="AA27" i="3"/>
  <c r="M15" i="3"/>
  <c r="M16" i="3"/>
  <c r="X52" i="3" s="1"/>
  <c r="K16" i="3"/>
  <c r="K15" i="3"/>
  <c r="I15" i="3"/>
  <c r="V56" i="3"/>
  <c r="V55" i="3"/>
  <c r="V54" i="3"/>
  <c r="V53" i="3"/>
  <c r="V52" i="3"/>
  <c r="V51" i="3"/>
  <c r="V50" i="3"/>
  <c r="V49" i="3"/>
  <c r="V48" i="3"/>
  <c r="V47" i="3"/>
  <c r="V46" i="3"/>
  <c r="V45" i="3"/>
  <c r="V44" i="3"/>
  <c r="V43" i="3"/>
  <c r="V42" i="3"/>
  <c r="V41" i="3"/>
  <c r="V40" i="3"/>
  <c r="V39" i="3"/>
  <c r="V38" i="3"/>
  <c r="V37" i="3"/>
  <c r="V36" i="3"/>
  <c r="V35" i="3"/>
  <c r="V34" i="3"/>
  <c r="V33" i="3"/>
  <c r="V32" i="3"/>
  <c r="V31" i="3"/>
  <c r="V30" i="3"/>
  <c r="V29" i="3"/>
  <c r="V28" i="3"/>
  <c r="V27" i="3"/>
  <c r="AD70" i="3" l="1"/>
  <c r="AE68" i="3"/>
  <c r="AE72" i="3"/>
  <c r="V67" i="3"/>
  <c r="V71" i="3"/>
  <c r="AA68" i="3"/>
  <c r="AF70" i="3"/>
  <c r="AD68" i="3"/>
  <c r="AD72" i="3"/>
  <c r="AE66" i="3"/>
  <c r="AE70" i="3"/>
  <c r="V69" i="3"/>
  <c r="AF68" i="3"/>
  <c r="AF72" i="3"/>
  <c r="AM70" i="29"/>
  <c r="AM68" i="29"/>
  <c r="AM64" i="29"/>
  <c r="AM73" i="29"/>
  <c r="AM58" i="29"/>
  <c r="AM74" i="29" s="1"/>
  <c r="AM72" i="29"/>
  <c r="AM66" i="29"/>
  <c r="R72" i="3"/>
  <c r="R70" i="3"/>
  <c r="R68" i="3"/>
  <c r="R66" i="3"/>
  <c r="AA66" i="3"/>
  <c r="R64" i="3"/>
  <c r="AE64" i="3"/>
  <c r="R58" i="3"/>
  <c r="R74" i="3" s="1"/>
  <c r="AA64" i="3"/>
  <c r="V70" i="3"/>
  <c r="AA72" i="3"/>
  <c r="AA73" i="3"/>
  <c r="V68" i="3"/>
  <c r="AA70" i="3"/>
  <c r="V72" i="3"/>
  <c r="AA65" i="3"/>
  <c r="AA58" i="3"/>
  <c r="AA74" i="3" s="1"/>
  <c r="X31" i="3"/>
  <c r="X39" i="3"/>
  <c r="X47" i="3"/>
  <c r="X55" i="3"/>
  <c r="X32" i="3"/>
  <c r="X40" i="3"/>
  <c r="X48" i="3"/>
  <c r="X56" i="3"/>
  <c r="X29" i="3"/>
  <c r="X37" i="3"/>
  <c r="X45" i="3"/>
  <c r="X53" i="3"/>
  <c r="X46" i="3"/>
  <c r="X33" i="3"/>
  <c r="X41" i="3"/>
  <c r="X49" i="3"/>
  <c r="X34" i="3"/>
  <c r="X42" i="3"/>
  <c r="X50" i="3"/>
  <c r="X30" i="3"/>
  <c r="X38" i="3"/>
  <c r="X54" i="3"/>
  <c r="X27" i="3"/>
  <c r="X35" i="3"/>
  <c r="X43" i="3"/>
  <c r="X51" i="3"/>
  <c r="X28" i="3"/>
  <c r="X36" i="3"/>
  <c r="X44" i="3"/>
  <c r="P56" i="3"/>
  <c r="P55" i="3"/>
  <c r="P54" i="3"/>
  <c r="P53" i="3"/>
  <c r="P52" i="3"/>
  <c r="P51" i="3"/>
  <c r="P50" i="3"/>
  <c r="P49" i="3"/>
  <c r="P48" i="3"/>
  <c r="P47" i="3"/>
  <c r="P46" i="3"/>
  <c r="P45" i="3"/>
  <c r="P44" i="3"/>
  <c r="P43" i="3"/>
  <c r="P42" i="3"/>
  <c r="P41" i="3"/>
  <c r="P40" i="3"/>
  <c r="P39" i="3"/>
  <c r="P38" i="3"/>
  <c r="P37" i="3"/>
  <c r="P36" i="3"/>
  <c r="P35" i="3"/>
  <c r="P34" i="3"/>
  <c r="P33" i="3"/>
  <c r="P32" i="3"/>
  <c r="P31" i="3"/>
  <c r="P30" i="3"/>
  <c r="P29" i="3"/>
  <c r="P28" i="3"/>
  <c r="P27" i="3"/>
  <c r="O56" i="3"/>
  <c r="O55" i="3"/>
  <c r="O54" i="3"/>
  <c r="O53" i="3"/>
  <c r="O52" i="3"/>
  <c r="O51" i="3"/>
  <c r="O50" i="3"/>
  <c r="O49" i="3"/>
  <c r="O48" i="3"/>
  <c r="O47" i="3"/>
  <c r="O46" i="3"/>
  <c r="O45" i="3"/>
  <c r="O44" i="3"/>
  <c r="O43" i="3"/>
  <c r="O42" i="3"/>
  <c r="O41" i="3"/>
  <c r="O40" i="3"/>
  <c r="O39" i="3"/>
  <c r="O38" i="3"/>
  <c r="O37" i="3"/>
  <c r="O36" i="3"/>
  <c r="O35" i="3"/>
  <c r="O34" i="3"/>
  <c r="O33" i="3"/>
  <c r="O32" i="3"/>
  <c r="O31" i="3"/>
  <c r="O30" i="3"/>
  <c r="O29" i="3"/>
  <c r="O28" i="3"/>
  <c r="O27" i="3"/>
  <c r="N56" i="3"/>
  <c r="N55" i="3"/>
  <c r="N54" i="3"/>
  <c r="N53" i="3"/>
  <c r="N52" i="3"/>
  <c r="N51" i="3"/>
  <c r="N50" i="3"/>
  <c r="N49" i="3"/>
  <c r="N48" i="3"/>
  <c r="N47" i="3"/>
  <c r="N46" i="3"/>
  <c r="N45" i="3"/>
  <c r="N44" i="3"/>
  <c r="N43" i="3"/>
  <c r="N42" i="3"/>
  <c r="N41" i="3"/>
  <c r="N40" i="3"/>
  <c r="N39" i="3"/>
  <c r="N38" i="3"/>
  <c r="N37" i="3"/>
  <c r="N36" i="3"/>
  <c r="N35" i="3"/>
  <c r="N34" i="3"/>
  <c r="N33" i="3"/>
  <c r="N32" i="3"/>
  <c r="N31" i="3"/>
  <c r="N30" i="3"/>
  <c r="N29" i="3"/>
  <c r="N28" i="3"/>
  <c r="N27" i="3"/>
  <c r="M56" i="3"/>
  <c r="M55" i="3"/>
  <c r="M54" i="3"/>
  <c r="M53" i="3"/>
  <c r="M52" i="3"/>
  <c r="M51" i="3"/>
  <c r="M50" i="3"/>
  <c r="M49" i="3"/>
  <c r="M48" i="3"/>
  <c r="M47" i="3"/>
  <c r="M46" i="3"/>
  <c r="M45" i="3"/>
  <c r="M44" i="3"/>
  <c r="M43" i="3"/>
  <c r="M42" i="3"/>
  <c r="M41" i="3"/>
  <c r="M40" i="3"/>
  <c r="M39" i="3"/>
  <c r="M38" i="3"/>
  <c r="M37" i="3"/>
  <c r="M36" i="3"/>
  <c r="M35" i="3"/>
  <c r="M34" i="3"/>
  <c r="M33" i="3"/>
  <c r="M32" i="3"/>
  <c r="M31" i="3"/>
  <c r="M30" i="3"/>
  <c r="M29" i="3"/>
  <c r="M28" i="3"/>
  <c r="M27" i="3"/>
  <c r="L56" i="3"/>
  <c r="L55" i="3"/>
  <c r="L54" i="3"/>
  <c r="L53" i="3"/>
  <c r="L52" i="3"/>
  <c r="L51" i="3"/>
  <c r="L50" i="3"/>
  <c r="L49" i="3"/>
  <c r="L48" i="3"/>
  <c r="L47" i="3"/>
  <c r="L46" i="3"/>
  <c r="L45" i="3"/>
  <c r="L44" i="3"/>
  <c r="L43" i="3"/>
  <c r="L42" i="3"/>
  <c r="L41" i="3"/>
  <c r="L40" i="3"/>
  <c r="L39" i="3"/>
  <c r="L38" i="3"/>
  <c r="L37" i="3"/>
  <c r="L36" i="3"/>
  <c r="L35" i="3"/>
  <c r="L34" i="3"/>
  <c r="L33" i="3"/>
  <c r="L32" i="3"/>
  <c r="L31" i="3"/>
  <c r="L30" i="3"/>
  <c r="L29" i="3"/>
  <c r="L28" i="3"/>
  <c r="Q46" i="3" l="1"/>
  <c r="S46" i="3" s="1"/>
  <c r="Q38" i="3"/>
  <c r="S38" i="3" s="1"/>
  <c r="N72" i="3"/>
  <c r="O70" i="3"/>
  <c r="P68" i="3"/>
  <c r="X72" i="3"/>
  <c r="O72" i="3"/>
  <c r="P70" i="3"/>
  <c r="N70" i="3"/>
  <c r="O68" i="3"/>
  <c r="X64" i="3"/>
  <c r="X58" i="3"/>
  <c r="X74" i="3" s="1"/>
  <c r="N68" i="3"/>
  <c r="P72" i="3"/>
  <c r="X70" i="3"/>
  <c r="X68" i="3"/>
  <c r="X66" i="3"/>
  <c r="M70" i="3"/>
  <c r="Q30" i="3"/>
  <c r="S30" i="3" s="1"/>
  <c r="Q54" i="3"/>
  <c r="S54" i="3" s="1"/>
  <c r="M68" i="3"/>
  <c r="M72" i="3"/>
  <c r="L68" i="3"/>
  <c r="L72" i="3"/>
  <c r="L70" i="3"/>
  <c r="O66" i="3"/>
  <c r="P58" i="3"/>
  <c r="Q32" i="3"/>
  <c r="S32" i="3" s="1"/>
  <c r="Q56" i="3"/>
  <c r="S56" i="3" s="1"/>
  <c r="Q33" i="3"/>
  <c r="Q41" i="3"/>
  <c r="S41" i="3" s="1"/>
  <c r="Q49" i="3"/>
  <c r="S49" i="3" s="1"/>
  <c r="Q27" i="3"/>
  <c r="Q34" i="3"/>
  <c r="Q42" i="3"/>
  <c r="S42" i="3" s="1"/>
  <c r="Q40" i="3"/>
  <c r="S40" i="3" s="1"/>
  <c r="Q36" i="3"/>
  <c r="S36" i="3" s="1"/>
  <c r="Q52" i="3"/>
  <c r="S52" i="3" s="1"/>
  <c r="Q48" i="3"/>
  <c r="S48" i="3" s="1"/>
  <c r="Q50" i="3"/>
  <c r="S50" i="3" s="1"/>
  <c r="Q28" i="3"/>
  <c r="S28" i="3" s="1"/>
  <c r="Q44" i="3"/>
  <c r="S44" i="3" s="1"/>
  <c r="Q35" i="3"/>
  <c r="S35" i="3" s="1"/>
  <c r="Q31" i="3"/>
  <c r="S31" i="3" s="1"/>
  <c r="Q39" i="3"/>
  <c r="Q47" i="3"/>
  <c r="S47" i="3" s="1"/>
  <c r="Q55" i="3"/>
  <c r="S55" i="3" s="1"/>
  <c r="Q43" i="3"/>
  <c r="S43" i="3" s="1"/>
  <c r="Q51" i="3"/>
  <c r="Q29" i="3"/>
  <c r="S29" i="3" s="1"/>
  <c r="Q37" i="3"/>
  <c r="S37" i="3" s="1"/>
  <c r="Q45" i="3"/>
  <c r="Q53" i="3"/>
  <c r="S53" i="3" s="1"/>
  <c r="H56" i="3"/>
  <c r="Z56" i="3" s="1"/>
  <c r="H55" i="3"/>
  <c r="Z55" i="3" s="1"/>
  <c r="H54" i="3"/>
  <c r="Z54" i="3" s="1"/>
  <c r="H53" i="3"/>
  <c r="Z53" i="3" s="1"/>
  <c r="H52" i="3"/>
  <c r="Z52" i="3" s="1"/>
  <c r="H51" i="3"/>
  <c r="H50" i="3"/>
  <c r="H49" i="3"/>
  <c r="Z49" i="3" s="1"/>
  <c r="H48" i="3"/>
  <c r="Z48" i="3" s="1"/>
  <c r="H47" i="3"/>
  <c r="Z47" i="3" s="1"/>
  <c r="H46" i="3"/>
  <c r="Z46" i="3" s="1"/>
  <c r="H45" i="3"/>
  <c r="H44" i="3"/>
  <c r="Z44" i="3" s="1"/>
  <c r="H43" i="3"/>
  <c r="Z43" i="3" s="1"/>
  <c r="H42" i="3"/>
  <c r="Z42" i="3" s="1"/>
  <c r="H41" i="3"/>
  <c r="Z41" i="3" s="1"/>
  <c r="H40" i="3"/>
  <c r="Z40" i="3" s="1"/>
  <c r="H39" i="3"/>
  <c r="H38" i="3"/>
  <c r="Z38" i="3" s="1"/>
  <c r="H37" i="3"/>
  <c r="Z37" i="3" s="1"/>
  <c r="H36" i="3"/>
  <c r="Z36" i="3" s="1"/>
  <c r="H35" i="3"/>
  <c r="H34" i="3"/>
  <c r="H33" i="3"/>
  <c r="H32" i="3"/>
  <c r="J32" i="3" s="1"/>
  <c r="H31" i="3"/>
  <c r="J31" i="3" s="1"/>
  <c r="H30" i="3"/>
  <c r="J30" i="3" s="1"/>
  <c r="H29" i="3"/>
  <c r="J29" i="3" s="1"/>
  <c r="H28" i="3"/>
  <c r="J28" i="3" s="1"/>
  <c r="J27" i="3"/>
  <c r="K64" i="3" s="1"/>
  <c r="U74" i="3"/>
  <c r="U73" i="3"/>
  <c r="U66" i="3"/>
  <c r="U65" i="3"/>
  <c r="U64" i="3"/>
  <c r="U63" i="3"/>
  <c r="I66" i="3"/>
  <c r="I65" i="3"/>
  <c r="I64" i="3"/>
  <c r="I63" i="3"/>
  <c r="I58" i="3"/>
  <c r="I74" i="3" s="1"/>
  <c r="I57" i="3"/>
  <c r="I73" i="3" s="1"/>
  <c r="Z35" i="3" l="1"/>
  <c r="J35" i="3"/>
  <c r="Z39" i="3"/>
  <c r="H68" i="3"/>
  <c r="H67" i="3"/>
  <c r="J39" i="3"/>
  <c r="J55" i="3"/>
  <c r="AB55" i="3" s="1"/>
  <c r="Z51" i="3"/>
  <c r="H72" i="3"/>
  <c r="H71" i="3"/>
  <c r="Z45" i="3"/>
  <c r="H69" i="3"/>
  <c r="H70" i="3"/>
  <c r="S39" i="3"/>
  <c r="S68" i="3" s="1"/>
  <c r="Q68" i="3"/>
  <c r="S27" i="3"/>
  <c r="Q64" i="3"/>
  <c r="S33" i="3"/>
  <c r="Q66" i="3"/>
  <c r="S45" i="3"/>
  <c r="S70" i="3" s="1"/>
  <c r="Q70" i="3"/>
  <c r="S51" i="3"/>
  <c r="S72" i="3" s="1"/>
  <c r="Q72" i="3"/>
  <c r="S34" i="3"/>
  <c r="J37" i="3"/>
  <c r="AB37" i="3" s="1"/>
  <c r="J45" i="3"/>
  <c r="J47" i="3"/>
  <c r="AB47" i="3" s="1"/>
  <c r="J53" i="3"/>
  <c r="AB53" i="3" s="1"/>
  <c r="AB28" i="3"/>
  <c r="AF28" i="3"/>
  <c r="AF32" i="3"/>
  <c r="AB32" i="3"/>
  <c r="AB30" i="3"/>
  <c r="AF30" i="3"/>
  <c r="AB27" i="3"/>
  <c r="AF27" i="3"/>
  <c r="Z33" i="3"/>
  <c r="AD33" i="3"/>
  <c r="J36" i="3"/>
  <c r="AB36" i="3" s="1"/>
  <c r="J44" i="3"/>
  <c r="AB44" i="3" s="1"/>
  <c r="J52" i="3"/>
  <c r="AB52" i="3" s="1"/>
  <c r="AB29" i="3"/>
  <c r="AF29" i="3"/>
  <c r="J38" i="3"/>
  <c r="AB38" i="3" s="1"/>
  <c r="J46" i="3"/>
  <c r="AB46" i="3" s="1"/>
  <c r="J54" i="3"/>
  <c r="AB54" i="3" s="1"/>
  <c r="AF31" i="3"/>
  <c r="AB31" i="3"/>
  <c r="H66" i="3"/>
  <c r="AD34" i="3"/>
  <c r="Z34" i="3"/>
  <c r="Z50" i="3"/>
  <c r="Z29" i="3"/>
  <c r="AD29" i="3"/>
  <c r="J40" i="3"/>
  <c r="AB40" i="3" s="1"/>
  <c r="J48" i="3"/>
  <c r="AB48" i="3" s="1"/>
  <c r="J56" i="3"/>
  <c r="AB56" i="3" s="1"/>
  <c r="Z30" i="3"/>
  <c r="AD30" i="3"/>
  <c r="J33" i="3"/>
  <c r="J41" i="3"/>
  <c r="AB41" i="3" s="1"/>
  <c r="J49" i="3"/>
  <c r="AB49" i="3" s="1"/>
  <c r="H64" i="3"/>
  <c r="AD27" i="3"/>
  <c r="Z27" i="3"/>
  <c r="AD28" i="3"/>
  <c r="Z28" i="3"/>
  <c r="Z31" i="3"/>
  <c r="AD31" i="3"/>
  <c r="J34" i="3"/>
  <c r="J42" i="3"/>
  <c r="AB42" i="3" s="1"/>
  <c r="J50" i="3"/>
  <c r="AB50" i="3" s="1"/>
  <c r="Z32" i="3"/>
  <c r="AD32" i="3"/>
  <c r="AB35" i="3"/>
  <c r="J43" i="3"/>
  <c r="AB43" i="3" s="1"/>
  <c r="J51" i="3"/>
  <c r="AE58" i="3"/>
  <c r="AE74" i="3" s="1"/>
  <c r="W56" i="3"/>
  <c r="Y56" i="3" s="1"/>
  <c r="W52" i="3"/>
  <c r="Y52" i="3" s="1"/>
  <c r="W48" i="3"/>
  <c r="Y48" i="3" s="1"/>
  <c r="W44" i="3"/>
  <c r="Y44" i="3" s="1"/>
  <c r="W40" i="3"/>
  <c r="Y40" i="3" s="1"/>
  <c r="W36" i="3"/>
  <c r="Y36" i="3" s="1"/>
  <c r="W32" i="3"/>
  <c r="Y32" i="3" s="1"/>
  <c r="W28" i="3"/>
  <c r="Y28" i="3" s="1"/>
  <c r="W45" i="3"/>
  <c r="W41" i="3"/>
  <c r="Y41" i="3" s="1"/>
  <c r="W55" i="3"/>
  <c r="Y55" i="3" s="1"/>
  <c r="W51" i="3"/>
  <c r="W47" i="3"/>
  <c r="Y47" i="3" s="1"/>
  <c r="W43" i="3"/>
  <c r="Y43" i="3" s="1"/>
  <c r="W39" i="3"/>
  <c r="W35" i="3"/>
  <c r="Y35" i="3" s="1"/>
  <c r="W31" i="3"/>
  <c r="Y31" i="3" s="1"/>
  <c r="W27" i="3"/>
  <c r="W29" i="3"/>
  <c r="Y29" i="3" s="1"/>
  <c r="W37" i="3"/>
  <c r="Y37" i="3" s="1"/>
  <c r="W54" i="3"/>
  <c r="Y54" i="3" s="1"/>
  <c r="W50" i="3"/>
  <c r="Y50" i="3" s="1"/>
  <c r="W46" i="3"/>
  <c r="Y46" i="3" s="1"/>
  <c r="W42" i="3"/>
  <c r="Y42" i="3" s="1"/>
  <c r="W38" i="3"/>
  <c r="Y38" i="3" s="1"/>
  <c r="W34" i="3"/>
  <c r="Y34" i="3" s="1"/>
  <c r="W30" i="3"/>
  <c r="Y30" i="3" s="1"/>
  <c r="W33" i="3"/>
  <c r="W53" i="3"/>
  <c r="Y53" i="3" s="1"/>
  <c r="W49" i="3"/>
  <c r="Y49" i="3" s="1"/>
  <c r="H57" i="3"/>
  <c r="Q73" i="3"/>
  <c r="H58" i="3"/>
  <c r="H74" i="3" s="1"/>
  <c r="Q58" i="3"/>
  <c r="Q74" i="3" s="1"/>
  <c r="H63" i="3"/>
  <c r="H65" i="3"/>
  <c r="K17" i="3"/>
  <c r="M17" i="3"/>
  <c r="I17" i="3"/>
  <c r="H73" i="3" l="1"/>
  <c r="Z70" i="3"/>
  <c r="Z68" i="3"/>
  <c r="Y33" i="3"/>
  <c r="Y66" i="3" s="1"/>
  <c r="W66" i="3"/>
  <c r="Y51" i="3"/>
  <c r="Y72" i="3" s="1"/>
  <c r="W72" i="3"/>
  <c r="AB45" i="3"/>
  <c r="J70" i="3"/>
  <c r="J69" i="3"/>
  <c r="Y27" i="3"/>
  <c r="W64" i="3"/>
  <c r="W58" i="3"/>
  <c r="W74" i="3" s="1"/>
  <c r="Z72" i="3"/>
  <c r="Y45" i="3"/>
  <c r="Y70" i="3" s="1"/>
  <c r="W70" i="3"/>
  <c r="AB39" i="3"/>
  <c r="J67" i="3"/>
  <c r="J68" i="3"/>
  <c r="Y39" i="3"/>
  <c r="Y68" i="3" s="1"/>
  <c r="W68" i="3"/>
  <c r="AB51" i="3"/>
  <c r="J72" i="3"/>
  <c r="J71" i="3"/>
  <c r="Z66" i="3"/>
  <c r="Z65" i="3"/>
  <c r="AF64" i="3"/>
  <c r="AB64" i="3"/>
  <c r="Z64" i="3"/>
  <c r="AD58" i="3"/>
  <c r="AD74" i="3" s="1"/>
  <c r="Z73" i="3"/>
  <c r="Z58" i="3"/>
  <c r="Z74" i="3" s="1"/>
  <c r="AD64" i="3"/>
  <c r="AB34" i="3"/>
  <c r="AF34" i="3"/>
  <c r="AD66" i="3"/>
  <c r="AB33" i="3"/>
  <c r="AF33" i="3"/>
  <c r="C71" i="3"/>
  <c r="C72" i="3"/>
  <c r="G66" i="3"/>
  <c r="G65" i="3"/>
  <c r="F66" i="3"/>
  <c r="F65" i="3"/>
  <c r="E66" i="3"/>
  <c r="E65" i="3"/>
  <c r="D66" i="3"/>
  <c r="D65" i="3"/>
  <c r="G64" i="3"/>
  <c r="G63" i="3"/>
  <c r="F64" i="3"/>
  <c r="F63" i="3"/>
  <c r="E64" i="3"/>
  <c r="E63" i="3"/>
  <c r="D64" i="3"/>
  <c r="D63" i="3"/>
  <c r="G58" i="3"/>
  <c r="G74" i="3" s="1"/>
  <c r="G57" i="3"/>
  <c r="G73" i="3" s="1"/>
  <c r="F58" i="3"/>
  <c r="F74" i="3" s="1"/>
  <c r="F57" i="3"/>
  <c r="F73" i="3" s="1"/>
  <c r="E58" i="3"/>
  <c r="E74" i="3" s="1"/>
  <c r="E57" i="3"/>
  <c r="E73" i="3" s="1"/>
  <c r="D58" i="3"/>
  <c r="D74" i="3" s="1"/>
  <c r="D57" i="3"/>
  <c r="D73" i="3" s="1"/>
  <c r="AB72" i="3" l="1"/>
  <c r="Y64" i="3"/>
  <c r="Y58" i="3"/>
  <c r="Y74" i="3" s="1"/>
  <c r="AB68" i="3"/>
  <c r="AB70" i="3"/>
  <c r="AB66" i="3"/>
  <c r="AB65" i="3"/>
  <c r="AF66" i="3"/>
  <c r="AB73" i="3"/>
  <c r="AB58" i="3"/>
  <c r="AB74" i="3" s="1"/>
  <c r="AF58" i="3"/>
  <c r="AF74" i="3" s="1"/>
  <c r="L58" i="3"/>
  <c r="L74" i="3" s="1"/>
  <c r="L64" i="3"/>
  <c r="P66" i="3"/>
  <c r="M64" i="3"/>
  <c r="N64" i="3"/>
  <c r="N66" i="3"/>
  <c r="L66" i="3"/>
  <c r="O58" i="3"/>
  <c r="O74" i="3" s="1"/>
  <c r="M66" i="3"/>
  <c r="P73" i="3"/>
  <c r="N58" i="3"/>
  <c r="N74" i="3" s="1"/>
  <c r="L73" i="3"/>
  <c r="M58" i="3"/>
  <c r="M74" i="3" s="1"/>
  <c r="O64" i="3"/>
  <c r="M73" i="3"/>
  <c r="P64" i="3"/>
  <c r="O73" i="3"/>
  <c r="N73" i="3"/>
  <c r="P74" i="3"/>
  <c r="T65" i="3" l="1"/>
  <c r="V63" i="3"/>
  <c r="V57" i="3"/>
  <c r="V73" i="3" s="1"/>
  <c r="V64" i="3"/>
  <c r="V58" i="3"/>
  <c r="V74" i="3" s="1"/>
  <c r="J66" i="3"/>
  <c r="J65" i="3"/>
  <c r="J64" i="3"/>
  <c r="J63" i="3"/>
  <c r="V66" i="3"/>
  <c r="V65" i="3"/>
  <c r="S64" i="3"/>
  <c r="S66" i="3"/>
  <c r="S73" i="3"/>
  <c r="S58" i="3"/>
  <c r="S74" i="3" s="1"/>
  <c r="J57" i="3"/>
  <c r="J58" i="3"/>
  <c r="J74" i="3" s="1"/>
  <c r="J73" i="3" l="1"/>
  <c r="K58" i="3"/>
  <c r="K74" i="3" s="1"/>
  <c r="T58" i="3"/>
  <c r="T74" i="3" s="1"/>
  <c r="T63" i="3"/>
  <c r="T57" i="3"/>
  <c r="T73" i="3" s="1"/>
  <c r="T66" i="3"/>
  <c r="T64" i="3"/>
  <c r="C57" i="3"/>
  <c r="C73" i="3" s="1"/>
  <c r="C58" i="3"/>
  <c r="C74" i="3" s="1"/>
  <c r="C70" i="3"/>
  <c r="C64" i="3"/>
  <c r="C66" i="3"/>
  <c r="C68" i="3"/>
  <c r="C65" i="3" l="1"/>
  <c r="C69" i="3" l="1"/>
  <c r="C67" i="3"/>
  <c r="C63" i="3"/>
  <c r="D4" i="3" l="1"/>
  <c r="L18"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marco chinchilla</author>
  </authors>
  <commentList>
    <comment ref="C5" authorId="0" shapeId="0" xr:uid="{E4682AD3-F956-422F-9A19-A56E0918DBC3}">
      <text>
        <r>
          <rPr>
            <b/>
            <sz val="9"/>
            <color indexed="81"/>
            <rFont val="Tahoma"/>
            <family val="2"/>
          </rPr>
          <t>marco chinchilla:</t>
        </r>
        <r>
          <rPr>
            <sz val="9"/>
            <color indexed="81"/>
            <rFont val="Tahoma"/>
            <family val="2"/>
          </rPr>
          <t xml:space="preserve">
Fecha en que se realiza la última actualización de la presente hoja de registro</t>
        </r>
      </text>
    </comment>
    <comment ref="L5" authorId="0" shapeId="0" xr:uid="{9431D3A8-A583-4B35-B60E-DF2ACBD43F7C}">
      <text>
        <r>
          <rPr>
            <b/>
            <sz val="9"/>
            <color indexed="81"/>
            <rFont val="Tahoma"/>
            <family val="2"/>
          </rPr>
          <t>marco chinchilla:</t>
        </r>
        <r>
          <rPr>
            <sz val="9"/>
            <color indexed="81"/>
            <rFont val="Tahoma"/>
            <family val="2"/>
          </rPr>
          <t xml:space="preserve">
Nombre de la persona que ingresa los datos en el presente registro</t>
        </r>
      </text>
    </comment>
    <comment ref="C7" authorId="0" shapeId="0" xr:uid="{46A219DA-751B-4C19-9663-DCC67A9709FD}">
      <text>
        <r>
          <rPr>
            <b/>
            <sz val="9"/>
            <color indexed="81"/>
            <rFont val="Tahoma"/>
            <family val="2"/>
          </rPr>
          <t>marco chinchilla:</t>
        </r>
        <r>
          <rPr>
            <sz val="9"/>
            <color indexed="81"/>
            <rFont val="Tahoma"/>
            <family val="2"/>
          </rPr>
          <t xml:space="preserve">
Se refiere al indicador de línea base establecido en el cuadro 1 del documento de AVP+L firmado.</t>
        </r>
      </text>
    </comment>
    <comment ref="M8" authorId="0" shapeId="0" xr:uid="{ADECB069-444D-466C-9844-8FBE52A0129B}">
      <text>
        <r>
          <rPr>
            <b/>
            <sz val="9"/>
            <color indexed="81"/>
            <rFont val="Tahoma"/>
            <family val="2"/>
          </rPr>
          <t>marco chinchilla:</t>
        </r>
        <r>
          <rPr>
            <sz val="9"/>
            <color indexed="81"/>
            <rFont val="Tahoma"/>
            <family val="2"/>
          </rPr>
          <t xml:space="preserve">
Incluir los costos en los que incurre la organización para brindar una adecuada gestión a los resiudos. Si más bien se perciben ingresos, colocarlo con valores negativos.</t>
        </r>
      </text>
    </comment>
    <comment ref="O8" authorId="0" shapeId="0" xr:uid="{0909FB8F-9413-427A-BAA2-3DEA24C71756}">
      <text>
        <r>
          <rPr>
            <b/>
            <sz val="9"/>
            <color indexed="81"/>
            <rFont val="Tahoma"/>
            <family val="2"/>
          </rPr>
          <t>marco chinchilla:</t>
        </r>
        <r>
          <rPr>
            <sz val="9"/>
            <color indexed="81"/>
            <rFont val="Tahoma"/>
            <family val="2"/>
          </rPr>
          <t xml:space="preserve">
Indicar el gestor autorizado por el Ministerio de Salud al que se le entregan los residuos. Para los efectos del artículo 32 de la Ley No. 8839 del 24 de junio del 2010 "Ley para la Gestión Integral de Residuos", el gestor autorizado es aquella persona física o jurídica, pública, privada o de economía mixta, dedicada a la gestión integral total o parcial de los residuos. Dentro de esta gestión se encuentran las etapas de recolección, transporte, acopio, valorización, desensamblaje, exportación, importación, tratamiento y disposición final. 
La lista de gestores autorizados por el Ministerio de Salud se encuentra en: https://www.ministeriodesalud.go.cr/index.php/informacion/gestores-de-residuos-ms.</t>
        </r>
      </text>
    </comment>
    <comment ref="R8" authorId="0" shapeId="0" xr:uid="{0B540126-4816-4378-AD69-DA0C4DDA895A}">
      <text>
        <r>
          <rPr>
            <b/>
            <sz val="9"/>
            <color indexed="81"/>
            <rFont val="Tahoma"/>
            <family val="2"/>
          </rPr>
          <t>marco chinchilla:</t>
        </r>
        <r>
          <rPr>
            <sz val="9"/>
            <color indexed="81"/>
            <rFont val="Tahoma"/>
            <family val="2"/>
          </rPr>
          <t xml:space="preserve">
Describir el residuo generado e incluir cualquier otra aclaración que se considere pertinente. </t>
        </r>
      </text>
    </comment>
    <comment ref="D9" authorId="0" shapeId="0" xr:uid="{456FC465-B14B-440A-AB12-1B704DFE53E9}">
      <text>
        <r>
          <rPr>
            <b/>
            <sz val="9"/>
            <color indexed="81"/>
            <rFont val="Tahoma"/>
            <family val="2"/>
          </rPr>
          <t>marco chinchilla:</t>
        </r>
        <r>
          <rPr>
            <sz val="9"/>
            <color indexed="81"/>
            <rFont val="Tahoma"/>
            <family val="2"/>
          </rPr>
          <t xml:space="preserve">
Se incluyen en esta categoría los residuos compostables, de origen vegetal: restos de alimentos, frutas, verduras, cáscaras y residuos de jardín. Se excluyen los restos de alimentos de origen animal.</t>
        </r>
      </text>
    </comment>
    <comment ref="D10" authorId="0" shapeId="0" xr:uid="{2028E3C7-1FC7-4651-B8A8-2C703BC1FD52}">
      <text>
        <r>
          <rPr>
            <b/>
            <sz val="9"/>
            <color indexed="81"/>
            <rFont val="Tahoma"/>
            <family val="2"/>
          </rPr>
          <t>marco chinchilla:</t>
        </r>
        <r>
          <rPr>
            <sz val="9"/>
            <color indexed="81"/>
            <rFont val="Tahoma"/>
            <family val="2"/>
          </rPr>
          <t xml:space="preserve">
a. Plásticos: se incluyen en esta categoría los recipientes de plástico, se incluyen botellas plásticas, bolsas plásticas (Polietileno de baja densidad y polietileno de alta densidad), PVC, poliestireno, polipropileno y plásticos de ingeniería. Así como pichingas, galones y cubetas plásticas que no contengan residuos de sustancias químicas peligrosas. No se incluyen: botellas de productos de limpieza sucias (suavizantes de ropa, jabón, ceras, etc.), botellas o envases de alimentos sucias, botellas de productos cosméticos sucios (cremas, desodorantes, shampoo) plásticos sucios o mojados, vajillas desechables sucias, bolsas de alimentos como los empaques de confites, empaques de galletas, snacks, y similares.
b. Envases de tetra pak: se incluyen los empaques tetrapak utilizados para la venta de leche y jugos; entre otros. </t>
        </r>
      </text>
    </comment>
    <comment ref="D11" authorId="0" shapeId="0" xr:uid="{D3E959A7-508A-4B50-AB72-467782C2F3CF}">
      <text>
        <r>
          <rPr>
            <b/>
            <sz val="9"/>
            <color indexed="81"/>
            <rFont val="Tahoma"/>
            <family val="2"/>
          </rPr>
          <t>marco chinchilla:</t>
        </r>
        <r>
          <rPr>
            <sz val="9"/>
            <color indexed="81"/>
            <rFont val="Tahoma"/>
            <family val="2"/>
          </rPr>
          <t xml:space="preserve">
a. Latas de aluminio: se incluyen envases de alimentos y bebidas, latas de cerveza, gaseosa, bebidas energizantes, snacks y similares. No se incluyen restos de papel aluminio empleado en las cocinas.
b. Latas de latón: se incluyen las latas de atún y demás alimentos enlatados.</t>
        </r>
      </text>
    </comment>
    <comment ref="D12" authorId="0" shapeId="0" xr:uid="{6A8BD816-1293-4847-BFE0-1DC77A72DF37}">
      <text>
        <r>
          <rPr>
            <b/>
            <sz val="9"/>
            <color indexed="81"/>
            <rFont val="Tahoma"/>
            <family val="2"/>
          </rPr>
          <t>marco chinchilla:</t>
        </r>
        <r>
          <rPr>
            <sz val="9"/>
            <color indexed="81"/>
            <rFont val="Tahoma"/>
            <family val="2"/>
          </rPr>
          <t xml:space="preserve">
a. Papel: se incluye todo el papel reciclable, proveniente de las actividades básicas de oficina, papel triturado, hojas sueltas, folders, sobres, posters, revistas, libros, cuadernos, directorios, periódico y cartulina. No se incluye: papel sucio o mojado, papel carbón, papel químico, papel aluminio, papel celofán, papel encerado, papel plastificado, papel sanitario, papel toalla o servilletas.
b. Cartón: se incluyen pedazos de cartón, láminas de cartón, cartoncillo, cajas de cartón, conos de cartón, tubos de cartón que se encuentren secos y limpios. No se debe colocar cartones sucios o mojados.</t>
        </r>
      </text>
    </comment>
    <comment ref="D13" authorId="0" shapeId="0" xr:uid="{0A64A978-2889-49AB-9F42-EAEDD1FEFD5F}">
      <text>
        <r>
          <rPr>
            <b/>
            <sz val="9"/>
            <color indexed="81"/>
            <rFont val="Tahoma"/>
            <family val="2"/>
          </rPr>
          <t>marco chinchilla:</t>
        </r>
        <r>
          <rPr>
            <sz val="9"/>
            <color indexed="81"/>
            <rFont val="Tahoma"/>
            <family val="2"/>
          </rPr>
          <t xml:space="preserve">
Los residuos de vidrio deben separarse de la corriente de los envases y manejarse de forma diferenciada para evitar el riesgo de accidentes cuando se manipula el material. En los residuos de vidrio se incluyen los envases de vidrio de cualquier color, excepto materiales de vidrio plano tales como residuos de ventanas, celosías, cerámica, entre otros.</t>
        </r>
      </text>
    </comment>
    <comment ref="D14" authorId="0" shapeId="0" xr:uid="{1BDD27E3-AB71-4F03-BAD1-79CD05A0685E}">
      <text>
        <r>
          <rPr>
            <b/>
            <sz val="9"/>
            <color indexed="81"/>
            <rFont val="Tahoma"/>
            <family val="2"/>
          </rPr>
          <t>marco chinchilla:</t>
        </r>
        <r>
          <rPr>
            <sz val="9"/>
            <color indexed="81"/>
            <rFont val="Tahoma"/>
            <family val="2"/>
          </rPr>
          <t xml:space="preserve">
Se incluyen en esta categoría los residuos ordinarios también conocidos como No Valorizables, no peligrosos y sin alternativas viables de recuperación como cartón sucio, papel sucio y/o engrasado papel carbón, papel aluminio, residuos del barrido, residuos de tela, servilletas usadas y residuos de los servicios sanitarios.</t>
        </r>
      </text>
    </comment>
    <comment ref="C19" authorId="0" shapeId="0" xr:uid="{FA17DA0A-3504-4998-9D94-9F8B104E7BD8}">
      <text>
        <r>
          <rPr>
            <b/>
            <sz val="9"/>
            <color indexed="81"/>
            <rFont val="Tahoma"/>
            <family val="2"/>
          </rPr>
          <t>marco chinchilla:</t>
        </r>
        <r>
          <rPr>
            <sz val="9"/>
            <color indexed="81"/>
            <rFont val="Tahoma"/>
            <family val="2"/>
          </rPr>
          <t xml:space="preserve">
Meta ambiental acordada en el AVP+L</t>
        </r>
      </text>
    </comment>
    <comment ref="F20" authorId="0" shapeId="0" xr:uid="{312ACEB2-BECE-4FE7-95F4-9407F0815B3D}">
      <text>
        <r>
          <rPr>
            <b/>
            <sz val="9"/>
            <color indexed="81"/>
            <rFont val="Tahoma"/>
            <family val="2"/>
          </rPr>
          <t>marco chinchilla:</t>
        </r>
        <r>
          <rPr>
            <sz val="9"/>
            <color indexed="81"/>
            <rFont val="Tahoma"/>
            <family val="2"/>
          </rPr>
          <t xml:space="preserve">
Colocar el valor meta absoluto al que debe llegar el indicador de línea base. Ej. Si el indicador de línea base era 3 kg de residuos separados para valroización por colaborador al mes, y la meta del AVP+L fue increntra en un 25% la separación para valorización de residuos ordinarios (subir el indicador en 0,75 kg por colaborador al mes), entonces en esta celda se debe colocar "3,75").</t>
        </r>
      </text>
    </comment>
    <comment ref="L20" authorId="0" shapeId="0" xr:uid="{353D6AEF-2399-4DE3-A1EF-D4DFFF38C53B}">
      <text>
        <r>
          <rPr>
            <b/>
            <sz val="9"/>
            <color indexed="81"/>
            <rFont val="Tahoma"/>
            <family val="2"/>
          </rPr>
          <t>marco chinchilla:</t>
        </r>
        <r>
          <rPr>
            <sz val="9"/>
            <color indexed="81"/>
            <rFont val="Tahoma"/>
            <family val="2"/>
          </rPr>
          <t xml:space="preserve">
Indicar la unidad de medida de la meta. Por ejemplo: kg de residuos ordinarios por colaborador por mes.</t>
        </r>
      </text>
    </comment>
    <comment ref="C25" authorId="0" shapeId="0" xr:uid="{4FB9C9F3-DC3F-41A6-9368-A11F1D39CAAB}">
      <text>
        <r>
          <rPr>
            <b/>
            <sz val="9"/>
            <color indexed="81"/>
            <rFont val="Tahoma"/>
            <family val="2"/>
          </rPr>
          <t>marco chinchilla:</t>
        </r>
        <r>
          <rPr>
            <sz val="9"/>
            <color indexed="81"/>
            <rFont val="Tahoma"/>
            <family val="2"/>
          </rPr>
          <t xml:space="preserve">
En esta celda se debe consignar el consumo total (sumatoria de consumos de todas las equipos, maquinaria, vehículos).</t>
        </r>
      </text>
    </comment>
    <comment ref="L25" authorId="0" shapeId="0" xr:uid="{AA49B206-8070-4FA2-9799-6E83A12564EA}">
      <text>
        <r>
          <rPr>
            <b/>
            <sz val="9"/>
            <color indexed="81"/>
            <rFont val="Tahoma"/>
            <family val="2"/>
          </rPr>
          <t>marco chinchilla:</t>
        </r>
        <r>
          <rPr>
            <sz val="9"/>
            <color indexed="81"/>
            <rFont val="Tahoma"/>
            <family val="2"/>
          </rPr>
          <t xml:space="preserve">
Estas columnas se calculan empleando la siguiente formula:
V = Ga - Gi
Donde:
V = Variación (kg)
Ga = Generación actual de residuos (kg)
Gi = Residuos generados según Línea Base (kg)
Por lo tanto un resultado positivo indica que se la generación actual se incrementó respecto a la línea base. Un resultado negativo indica que la gneración actual se disminuyó respecto a la línea base.
En caso de residuos sólidos valorizables, desde el punto de vista de gestión podría interpretarse como positivo incrementar la recolección de estos residuos (por esta razón se resaltan en números de color verde). Por lo contrario, reducir la recolección de valorizables podría interpretarse como una gestión negativa (por esta razón se resaltan en numeros de color rojo).
En caso de residuos sólidos NO valorizables, desde el punto de vista de gestión podría interpretarse como positivo reducir la recolección de estos residuos ya que indirectamente se estarían disponiendo menos residuos en sitios de disposición final (por esta razón se resaltan en números de color verde). Por lo contrario, incremetar la recolección de NO valorizables podría interpretarse como una gestión negativa (por esta razón se resaltan en numeros de color rojo).</t>
        </r>
      </text>
    </comment>
    <comment ref="T25" authorId="0" shapeId="0" xr:uid="{62AA0E69-C02F-494B-B841-4CCF13351C49}">
      <text>
        <r>
          <rPr>
            <b/>
            <sz val="9"/>
            <color indexed="81"/>
            <rFont val="Tahoma"/>
            <family val="2"/>
          </rPr>
          <t>marco chinchilla:</t>
        </r>
        <r>
          <rPr>
            <sz val="9"/>
            <color indexed="81"/>
            <rFont val="Tahoma"/>
            <family val="2"/>
          </rPr>
          <t xml:space="preserve">
Incluir los costos en los que incurre la organización para brindar una adecuada gestión a los residuos. Si más bien se perciben ingresos, colocarlo con valores negativos.</t>
        </r>
      </text>
    </comment>
    <comment ref="W25" authorId="0" shapeId="0" xr:uid="{57EB70C1-0702-4930-8FB6-BE528BEF7ED6}">
      <text>
        <r>
          <rPr>
            <b/>
            <sz val="9"/>
            <color indexed="81"/>
            <rFont val="Tahoma"/>
            <family val="2"/>
          </rPr>
          <t>marco chinchilla:</t>
        </r>
        <r>
          <rPr>
            <sz val="9"/>
            <color indexed="81"/>
            <rFont val="Tahoma"/>
            <family val="2"/>
          </rPr>
          <t xml:space="preserve">
Estas columnas se calculan empleando la siguiente formula:
V = Ca - Ci
Donde:
V = Variación (colones)
Ca = Costo de gestión actuales (colones)
Ci = Costos de gestión según Línea Base (colones)
Por lo tanto un resultado positivo indica que se incrementó los costos de gestión respecto a la línea base (resaltado en números rojos). Un resultado negativo indica que llos costos de gestión disminuyeron respecto a la línea base (resaltado en números verdes).
</t>
        </r>
      </text>
    </comment>
    <comment ref="AG25" authorId="0" shapeId="0" xr:uid="{2B0DB62C-2E1C-4172-A7CD-532BF96660D5}">
      <text>
        <r>
          <rPr>
            <b/>
            <sz val="9"/>
            <color indexed="81"/>
            <rFont val="Tahoma"/>
            <family val="2"/>
          </rPr>
          <t>marco chinchilla:</t>
        </r>
        <r>
          <rPr>
            <sz val="9"/>
            <color indexed="81"/>
            <rFont val="Tahoma"/>
            <family val="2"/>
          </rPr>
          <t xml:space="preserve">
Indicar el gestor autorizado por el Ministerio de Salud al que se le entregan los residuos. Para los efectos del artículo 32 de la Ley No. 8839 del 24 de junio del 2010 "Ley para la Gestión Integral de Residuos", el gestor autorizado es aquella persona física o jurídica, pública, privada o de economía mixta, dedicada a la gestión integral total o parcial de los residuos. Dentro de esta gestión se encuentran las etapas de recolección, transporte, acopio, valorización, desensamblaje, exportación, importación, tratamiento y disposición final. 
La lista de gestores autorizados por el Ministerio de Salud se encuentra en: https://www.ministeriodesalud.go.cr/index.php/informacion/gestores-de-residuos-ms.</t>
        </r>
      </text>
    </comment>
    <comment ref="C26" authorId="0" shapeId="0" xr:uid="{877B29FF-7C11-44BB-BF49-292D6757BFBC}">
      <text>
        <r>
          <rPr>
            <b/>
            <sz val="9"/>
            <color indexed="81"/>
            <rFont val="Tahoma"/>
            <family val="2"/>
          </rPr>
          <t>marco chinchilla:</t>
        </r>
        <r>
          <rPr>
            <sz val="9"/>
            <color indexed="81"/>
            <rFont val="Tahoma"/>
            <family val="2"/>
          </rPr>
          <t xml:space="preserve">
Se incluyen en esta categoría los residuos compostables, de origen vegetal: restos de alimentos, frutas, verduras, cáscaras y residuos de jardín. Se excluyen los restos de alimentos de origen animal.</t>
        </r>
      </text>
    </comment>
    <comment ref="D26" authorId="0" shapeId="0" xr:uid="{3F537046-4CAA-4580-A277-7F7E44D68EBB}">
      <text>
        <r>
          <rPr>
            <b/>
            <sz val="9"/>
            <color indexed="81"/>
            <rFont val="Tahoma"/>
            <family val="2"/>
          </rPr>
          <t>marco chinchilla:</t>
        </r>
        <r>
          <rPr>
            <sz val="9"/>
            <color indexed="81"/>
            <rFont val="Tahoma"/>
            <family val="2"/>
          </rPr>
          <t xml:space="preserve">
a. Plásticos: se incluyen en esta categoría los recipientes de plástico, se incluyen botellas plásticas, bolsas plásticas (Polietileno de baja densidad y polietileno de alta densidad), PVC, poliestireno, polipropileno y plásticos de ingeniería. Así como pichingas, galones y cubetas plásticas que no contengan residuos de sustancias químicas peligrosas. No se incluyen: botellas de productos de limpieza sucias (suavizantes de ropa, jabón, ceras, etc.), botellas o envases de alimentos sucias, botellas de productos cosméticos sucios (cremas, desodorantes, shampoo) plásticos sucios o mojados, vajillas desechables sucias, bolsas de alimentos como los empaques de confites, empaques de galletas, snacks, y similares.
b. Envases de tetra pak: se incluyen los empaques tetrapak utilizados para la venta de leche y jugos; entre otros. </t>
        </r>
      </text>
    </comment>
    <comment ref="E26" authorId="0" shapeId="0" xr:uid="{50B123E8-5F4B-45E6-BC54-A6F9DA4F7653}">
      <text>
        <r>
          <rPr>
            <b/>
            <sz val="9"/>
            <color indexed="81"/>
            <rFont val="Tahoma"/>
            <family val="2"/>
          </rPr>
          <t>marco chinchilla:</t>
        </r>
        <r>
          <rPr>
            <sz val="9"/>
            <color indexed="81"/>
            <rFont val="Tahoma"/>
            <family val="2"/>
          </rPr>
          <t xml:space="preserve">
a. Latas de aluminio: se incluyen envases de alimentos y bebidas, latas de cerveza, gaseosa, bebidas energizantes, snacks y similares. No se incluyen restos de papel aluminio empleado en las cocinas.
b. Latas de latón: se incluyen las latas de atún y demás alimentos enlatados.</t>
        </r>
      </text>
    </comment>
    <comment ref="F26" authorId="0" shapeId="0" xr:uid="{6AFCDFAE-5A60-4BCF-ACE6-BCA7CB875117}">
      <text>
        <r>
          <rPr>
            <b/>
            <sz val="9"/>
            <color indexed="81"/>
            <rFont val="Tahoma"/>
            <family val="2"/>
          </rPr>
          <t>marco chinchilla:</t>
        </r>
        <r>
          <rPr>
            <sz val="9"/>
            <color indexed="81"/>
            <rFont val="Tahoma"/>
            <family val="2"/>
          </rPr>
          <t xml:space="preserve">
a. Papel: se incluye todo el papel reciclable, proveniente de las actividades básicas de oficina, papel triturado, hojas sueltas, folders, sobres, posters, revistas, libros, cuadernos, directorios, periódico y cartulina. No se incluye: papel sucio o mojado, papel carbón, papel químico, papel aluminio, papel celofán, papel encerado, papel plastificado, papel sanitario, papel toalla o servilletas.
b. Cartón: se incluyen pedazos de cartón, láminas de cartón, cartoncillo, cajas de cartón, conos de cartón, tubos de cartón que se encuentren secos y limpios. No se debe colocar cartones sucios o mojados.</t>
        </r>
      </text>
    </comment>
    <comment ref="G26" authorId="0" shapeId="0" xr:uid="{1EA9EBF2-EB32-4A62-BF5D-3A35CDD0D632}">
      <text>
        <r>
          <rPr>
            <b/>
            <sz val="9"/>
            <color indexed="81"/>
            <rFont val="Tahoma"/>
            <family val="2"/>
          </rPr>
          <t>marco chinchilla:</t>
        </r>
        <r>
          <rPr>
            <sz val="9"/>
            <color indexed="81"/>
            <rFont val="Tahoma"/>
            <family val="2"/>
          </rPr>
          <t xml:space="preserve">
Los residuos de vidrio deben separarse de la corriente de los envases y manejarse de forma diferenciada para evitar el riesgo de accidentes cuando se manipula el material. En los residuos de vidrio se incluyen los envases de vidrio de cualquier color, excepto materiales de vidrio plano tales como residuos de ventanas, celosías, cerámica, entre otros.</t>
        </r>
      </text>
    </comment>
    <comment ref="I26" authorId="0" shapeId="0" xr:uid="{2605E13A-331E-4C68-ACAD-09FD381FF52B}">
      <text>
        <r>
          <rPr>
            <b/>
            <sz val="9"/>
            <color indexed="81"/>
            <rFont val="Tahoma"/>
            <family val="2"/>
          </rPr>
          <t>marco chinchilla:</t>
        </r>
        <r>
          <rPr>
            <sz val="9"/>
            <color indexed="81"/>
            <rFont val="Tahoma"/>
            <family val="2"/>
          </rPr>
          <t xml:space="preserve">
se incluyen en esta categoría los residuos ordinarios también conocidos como No Valorizables, no peligrosos y sin alternativas viables de recuperación como cartón sucio, papel sucio y/o engrasado papel carbón, papel aluminio, residuos del barrido, residuos de tela, servilletas usadas y residuos de los servicios sanitarios.</t>
        </r>
      </text>
    </comment>
    <comment ref="L26" authorId="0" shapeId="0" xr:uid="{2F814A92-3E3E-48BF-B11F-A8E7F8E1C631}">
      <text>
        <r>
          <rPr>
            <b/>
            <sz val="9"/>
            <color indexed="81"/>
            <rFont val="Tahoma"/>
            <family val="2"/>
          </rPr>
          <t>marco chinchilla:</t>
        </r>
        <r>
          <rPr>
            <sz val="9"/>
            <color indexed="81"/>
            <rFont val="Tahoma"/>
            <family val="2"/>
          </rPr>
          <t xml:space="preserve">
Se incluyen en esta categoría los residuos compostables, de origen vegetal: restos de alimentos, frutas, verduras, cáscaras y residuos de jardín. Se excluyen los restos de alimentos de origen animal.</t>
        </r>
      </text>
    </comment>
    <comment ref="M26" authorId="0" shapeId="0" xr:uid="{88D20206-9CDF-499E-82DC-EEF843083D0D}">
      <text>
        <r>
          <rPr>
            <b/>
            <sz val="9"/>
            <color indexed="81"/>
            <rFont val="Tahoma"/>
            <family val="2"/>
          </rPr>
          <t>marco chinchilla:</t>
        </r>
        <r>
          <rPr>
            <sz val="9"/>
            <color indexed="81"/>
            <rFont val="Tahoma"/>
            <family val="2"/>
          </rPr>
          <t xml:space="preserve">
a. Plásticos: se incluyen en esta categoría los recipientes de plástico, se incluyen botellas plásticas, bolsas plásticas (Polietileno de baja densidad y polietileno de alta densidad), PVC, poliestireno, polipropileno y plásticos de ingeniería. Así como pichingas, galones y cubetas plásticas que no contengan residuos de sustancias químicas peligrosas. No se incluyen: botellas de productos de limpieza sucias (suavizantes de ropa, jabón, ceras, etc.), botellas o envases de alimentos sucias, botellas de productos cosméticos sucios (cremas, desodorantes, shampoo) plásticos sucios o mojados, vajillas desechables sucias, bolsas de alimentos como los empaques de confites, empaques de galletas, snacks, y similares.
b. Envases de tetra pak: se incluyen los empaques tetrapak utilizados para la venta de leche y jugos; entre otros. </t>
        </r>
      </text>
    </comment>
    <comment ref="N26" authorId="0" shapeId="0" xr:uid="{94053018-D296-4B41-AD50-1BCEB585EA01}">
      <text>
        <r>
          <rPr>
            <b/>
            <sz val="9"/>
            <color indexed="81"/>
            <rFont val="Tahoma"/>
            <family val="2"/>
          </rPr>
          <t>marco chinchilla:</t>
        </r>
        <r>
          <rPr>
            <sz val="9"/>
            <color indexed="81"/>
            <rFont val="Tahoma"/>
            <family val="2"/>
          </rPr>
          <t xml:space="preserve">
a. Latas de aluminio: se incluyen envases de alimentos y bebidas, latas de cerveza, gaseosa, bebidas energizantes, snacks y similares. No se incluyen restos de papel aluminio empleado en las cocinas.
b. Latas de latón: se incluyen las latas de atún y demás alimentos enlatados.</t>
        </r>
      </text>
    </comment>
    <comment ref="O26" authorId="0" shapeId="0" xr:uid="{CC9C61E2-3795-4127-93A9-60F6EA306A1E}">
      <text>
        <r>
          <rPr>
            <b/>
            <sz val="9"/>
            <color indexed="81"/>
            <rFont val="Tahoma"/>
            <family val="2"/>
          </rPr>
          <t>marco chinchilla:</t>
        </r>
        <r>
          <rPr>
            <sz val="9"/>
            <color indexed="81"/>
            <rFont val="Tahoma"/>
            <family val="2"/>
          </rPr>
          <t xml:space="preserve">
a. Papel: se incluye todo el papel reciclable, proveniente de las actividades básicas de oficina, papel triturado, hojas sueltas, folders, sobres, posters, revistas, libros, cuadernos, directorios, periódico y cartulina. No se incluye: papel sucio o mojado, papel carbón, papel químico, papel aluminio, papel celofán, papel encerado, papel plastificado, papel sanitario, papel toalla o servilletas.
b. Cartón: se incluyen pedazos de cartón, láminas de cartón, cartoncillo, cajas de cartón, conos de cartón, tubos de cartón que se encuentren secos y limpios. No se debe colocar cartones sucios o mojados.</t>
        </r>
      </text>
    </comment>
    <comment ref="P26" authorId="0" shapeId="0" xr:uid="{8C42BAD6-84FA-463B-8FB0-54396CF329F2}">
      <text>
        <r>
          <rPr>
            <b/>
            <sz val="9"/>
            <color indexed="81"/>
            <rFont val="Tahoma"/>
            <family val="2"/>
          </rPr>
          <t>marco chinchilla:</t>
        </r>
        <r>
          <rPr>
            <sz val="9"/>
            <color indexed="81"/>
            <rFont val="Tahoma"/>
            <family val="2"/>
          </rPr>
          <t xml:space="preserve">
Los residuos de vidrio deben separarse de la corriente de los envases y manejarse de forma diferenciada para evitar el riesgo de accidentes cuando se manipula el material. En los residuos de vidrio se incluyen los envases de vidrio de cualquier color, excepto materiales de vidrio plano tales como residuos de ventanas, celosías, cerámica, entre otros.</t>
        </r>
      </text>
    </comment>
    <comment ref="R26" authorId="0" shapeId="0" xr:uid="{7333B9B7-13A9-4015-99B8-BEAE07867DB9}">
      <text>
        <r>
          <rPr>
            <b/>
            <sz val="9"/>
            <color indexed="81"/>
            <rFont val="Tahoma"/>
            <family val="2"/>
          </rPr>
          <t>marco chinchilla:</t>
        </r>
        <r>
          <rPr>
            <sz val="9"/>
            <color indexed="81"/>
            <rFont val="Tahoma"/>
            <family val="2"/>
          </rPr>
          <t xml:space="preserve">
se incluyen en esta categoría los residuos ordinarios también conocidos como No Valorizables, no peligrosos y sin alternativas viables de recuperación como cartón sucio, papel sucio y/o engrasado papel carbón, papel aluminio, residuos del barrido, residuos de tela, servilletas usadas y residuos de los servicios sanitarios.</t>
        </r>
      </text>
    </comment>
    <comment ref="U26" authorId="0" shapeId="0" xr:uid="{E2A9170E-06B4-45DF-93F8-E0797227DF82}">
      <text>
        <r>
          <rPr>
            <b/>
            <sz val="9"/>
            <color indexed="81"/>
            <rFont val="Tahoma"/>
            <family val="2"/>
          </rPr>
          <t>marco chinchilla:</t>
        </r>
        <r>
          <rPr>
            <sz val="9"/>
            <color indexed="81"/>
            <rFont val="Tahoma"/>
            <family val="2"/>
          </rPr>
          <t xml:space="preserve">
se incluyen en esta categoría los residuos ordinarios también conocidos como No Valorizables, no peligrosos y sin alternativas viables de recuperación como cartón sucio, papel sucio y/o engrasado papel carbón, papel aluminio, residuos del barrido, residuos de tela, servilletas usadas y residuos de los servicios sanitarios.</t>
        </r>
      </text>
    </comment>
    <comment ref="X26" authorId="0" shapeId="0" xr:uid="{37B02D57-E3A5-4C40-B81B-AC9F9D714BD7}">
      <text>
        <r>
          <rPr>
            <b/>
            <sz val="9"/>
            <color indexed="81"/>
            <rFont val="Tahoma"/>
            <family val="2"/>
          </rPr>
          <t>marco chinchilla:</t>
        </r>
        <r>
          <rPr>
            <sz val="9"/>
            <color indexed="81"/>
            <rFont val="Tahoma"/>
            <family val="2"/>
          </rPr>
          <t xml:space="preserve">
se incluyen en esta categoría los residuos ordinarios también conocidos como No Valorizables, no peligrosos y sin alternativas viables de recuperación como cartón sucio, papel sucio y/o engrasado papel carbón, papel aluminio, residuos del barrido, residuos de tela, servilletas usadas y residuos de los servicios sanitarios.</t>
        </r>
      </text>
    </comment>
    <comment ref="AA26" authorId="0" shapeId="0" xr:uid="{8EFB802B-145B-430F-885A-7BFF18A53BF8}">
      <text>
        <r>
          <rPr>
            <b/>
            <sz val="9"/>
            <color indexed="81"/>
            <rFont val="Tahoma"/>
            <family val="2"/>
          </rPr>
          <t>marco chinchilla:</t>
        </r>
        <r>
          <rPr>
            <sz val="9"/>
            <color indexed="81"/>
            <rFont val="Tahoma"/>
            <family val="2"/>
          </rPr>
          <t xml:space="preserve">
se incluyen en esta categoría los residuos ordinarios también conocidos como No Valorizables, no peligrosos y sin alternativas viables de recuperación como cartón sucio, papel sucio y/o engrasado papel carbón, papel aluminio, residuos del barrido, residuos de tela, servilletas usadas y residuos de los servicios sanitarios.</t>
        </r>
      </text>
    </comment>
    <comment ref="AE26" authorId="0" shapeId="0" xr:uid="{D48B75FD-DAB0-47FB-80B5-A175057C8F6E}">
      <text>
        <r>
          <rPr>
            <b/>
            <sz val="9"/>
            <color indexed="81"/>
            <rFont val="Tahoma"/>
            <family val="2"/>
          </rPr>
          <t>marco chinchilla:</t>
        </r>
        <r>
          <rPr>
            <sz val="9"/>
            <color indexed="81"/>
            <rFont val="Tahoma"/>
            <family val="2"/>
          </rPr>
          <t xml:space="preserve">
se incluyen en esta categoría los residuos ordinarios también conocidos como No Valorizables, no peligrosos y sin alternativas viables de recuperación como cartón sucio, papel sucio y/o engrasado papel carbón, papel aluminio, residuos del barrido, residuos de tela, servilletas usadas y residuos de los servicios sanitarios.</t>
        </r>
      </text>
    </comment>
    <comment ref="A27" authorId="0" shapeId="0" xr:uid="{81428BF0-DE8B-498D-B692-4AB1DE6D365A}">
      <text>
        <r>
          <rPr>
            <b/>
            <sz val="9"/>
            <color indexed="81"/>
            <rFont val="Tahoma"/>
            <family val="2"/>
          </rPr>
          <t>marco chinchilla:</t>
        </r>
        <r>
          <rPr>
            <sz val="9"/>
            <color indexed="81"/>
            <rFont val="Tahoma"/>
            <family val="2"/>
          </rPr>
          <t xml:space="preserve">
Ajustar los meses siguientes a partir del mes de inicio del AVP+L. El mes de inicio es el mes siguiente a la fecha de firma del AVP+L. Para ajustar en el cuadro las celdas de los meses siguientes, ponga el cursor en la celda A27, tome la esquina inferior derecha de la celda y hálela hacia abajo.</t>
        </r>
      </text>
    </comment>
    <comment ref="C61" authorId="0" shapeId="0" xr:uid="{58A78757-D74D-4718-A0B3-3D007AB96F60}">
      <text>
        <r>
          <rPr>
            <b/>
            <sz val="9"/>
            <color indexed="81"/>
            <rFont val="Tahoma"/>
            <family val="2"/>
          </rPr>
          <t>marco chinchilla:</t>
        </r>
        <r>
          <rPr>
            <sz val="9"/>
            <color indexed="81"/>
            <rFont val="Tahoma"/>
            <family val="2"/>
          </rPr>
          <t xml:space="preserve">
En esta celda se debe consignar el consumo total (sumatoria de consumos de todas las equipos, maquinaria, vehículos).</t>
        </r>
      </text>
    </comment>
    <comment ref="L61" authorId="0" shapeId="0" xr:uid="{9B04A070-CC52-4985-B50B-EA109D4A5D86}">
      <text>
        <r>
          <rPr>
            <b/>
            <sz val="9"/>
            <color indexed="81"/>
            <rFont val="Tahoma"/>
            <family val="2"/>
          </rPr>
          <t>marco chinchilla:</t>
        </r>
        <r>
          <rPr>
            <sz val="9"/>
            <color indexed="81"/>
            <rFont val="Tahoma"/>
            <family val="2"/>
          </rPr>
          <t xml:space="preserve">
Estas columnas se calculan empleando la siguiente formula:
V = Ga - Gi
Donde:
V = Variación (kg)
Ga = Generación actual de residuos (kg)
Gi = Residuos generados según Línea Base (kg)
Por lo tanto un resultado positivo indica que se la generación actual se incrementó respecto a la línea base. Un resultado negativo indica que la gneración actual se disminuyó respecto a la línea base.
En caso de residuos sólidos valorizables, desde el punto de vista de gestión podría interpretarse como positivo incrementar la recolección de estos residuos (por esta razón se resaltan en números de color verde). Por lo contrario, reducir la recolección de valorizables podría interpretarse como una gestión negativa (por esta razón se resaltan en numeros de color rojo).
En caso de residuos sólidos NO valorizables, desde el punto de vista de gestión podría interpretarse como positivo reducir la recolección de estos residuos ya que indirectamente se estarían disponiendo menos residuos en sitios de disposición final (por esta razón se resaltan en números de color verde). Por lo contrario, incremetar la recolección de NO valorizables podría interpretarse como una gestión negativa (por esta razón se resaltan en numeros de color rojo).</t>
        </r>
      </text>
    </comment>
    <comment ref="T61" authorId="0" shapeId="0" xr:uid="{5D1B88F3-54CF-4F99-831E-5BCB98BCF01A}">
      <text>
        <r>
          <rPr>
            <b/>
            <sz val="9"/>
            <color indexed="81"/>
            <rFont val="Tahoma"/>
            <family val="2"/>
          </rPr>
          <t>marco chinchilla:</t>
        </r>
        <r>
          <rPr>
            <sz val="9"/>
            <color indexed="81"/>
            <rFont val="Tahoma"/>
            <family val="2"/>
          </rPr>
          <t xml:space="preserve">
Incluir los costos en los que incurre la organización para brindar una adecuada gestión a los resiudos. Si más bien se perciben ingresos, colocarlo con valores negativos.</t>
        </r>
      </text>
    </comment>
    <comment ref="W61" authorId="0" shapeId="0" xr:uid="{B3B56346-5D3C-48D5-B241-84B9AF8884EB}">
      <text>
        <r>
          <rPr>
            <b/>
            <sz val="9"/>
            <color indexed="81"/>
            <rFont val="Tahoma"/>
            <family val="2"/>
          </rPr>
          <t>marco chinchilla:</t>
        </r>
        <r>
          <rPr>
            <sz val="9"/>
            <color indexed="81"/>
            <rFont val="Tahoma"/>
            <family val="2"/>
          </rPr>
          <t xml:space="preserve">
Estas columnas se calculan empleando la siguiente formula:
V = Ca - Ci
Donde:
V = Variación (colones)
Ca = Costo de gestión actuales (colones)
Ci = Costos de gestión según Línea Base (colones)
Por lo tanto un resultado positivo indica que se incrementó los costos de gestión respecto a la línea base (resaltado en números rojos). Un resultado negativo indica que llos costos de gestión disminuyeron respecto a la línea base (resaltado en números verdes).
</t>
        </r>
      </text>
    </comment>
    <comment ref="C62" authorId="0" shapeId="0" xr:uid="{E65C53DF-D5EB-4A5C-8CEE-26BCB7D6A46A}">
      <text>
        <r>
          <rPr>
            <b/>
            <sz val="9"/>
            <color indexed="81"/>
            <rFont val="Tahoma"/>
            <family val="2"/>
          </rPr>
          <t>marco chinchilla:</t>
        </r>
        <r>
          <rPr>
            <sz val="9"/>
            <color indexed="81"/>
            <rFont val="Tahoma"/>
            <family val="2"/>
          </rPr>
          <t xml:space="preserve">
Se incluyen en esta categoría los residuos compostables, de origen vegetal: restos de alimentos, frutas, verduras, cáscaras y residuos de jardín. Se excluyen los restos de alimentos de origen animal.</t>
        </r>
      </text>
    </comment>
    <comment ref="D62" authorId="0" shapeId="0" xr:uid="{000E7376-2ED6-4CAA-95AC-EF3EFDDBCD27}">
      <text>
        <r>
          <rPr>
            <b/>
            <sz val="9"/>
            <color indexed="81"/>
            <rFont val="Tahoma"/>
            <family val="2"/>
          </rPr>
          <t>marco chinchilla:</t>
        </r>
        <r>
          <rPr>
            <sz val="9"/>
            <color indexed="81"/>
            <rFont val="Tahoma"/>
            <family val="2"/>
          </rPr>
          <t xml:space="preserve">
a. Plásticos: se incluyen en esta categoría los recipientes de plástico, se incluyen botellas plásticas, bolsas plásticas (Polietileno de baja densidad y polietileno de alta densidad), PVC, poliestireno, polipropileno y plásticos de ingeniería. Así como pichingas, galones y cubetas plásticas que no contengan residuos de sustancias químicas peligrosas. No se incluyen: botellas de productos de limpieza sucias (suavizantes de ropa, jabón, ceras, etc.), botellas o envases de alimentos sucias, botellas de productos cosméticos sucios (cremas, desodorantes, shampoo) plásticos sucios o mojados, vajillas desechables sucias, bolsas de alimentos como los empaques de confites, empaques de galletas, snacks, y similares.
b. Envases de tetra pak: se incluyen los empaques tetrapak utilizados para la venta de leche y jugos; entre otros. </t>
        </r>
      </text>
    </comment>
    <comment ref="E62" authorId="0" shapeId="0" xr:uid="{926C26F7-FA4F-46D9-A1C4-B21F26E34231}">
      <text>
        <r>
          <rPr>
            <b/>
            <sz val="9"/>
            <color indexed="81"/>
            <rFont val="Tahoma"/>
            <family val="2"/>
          </rPr>
          <t>marco chinchilla:</t>
        </r>
        <r>
          <rPr>
            <sz val="9"/>
            <color indexed="81"/>
            <rFont val="Tahoma"/>
            <family val="2"/>
          </rPr>
          <t xml:space="preserve">
a. Latas de aluminio: se incluyen envases de alimentos y bebidas, latas de cerveza, gaseosa, bebidas energizantes, snacks y similares. No se incluyen restos de papel aluminio empleado en las cocinas.
b. Latas de latón: se incluyen las latas de atún y demás alimentos enlatados.</t>
        </r>
      </text>
    </comment>
    <comment ref="F62" authorId="0" shapeId="0" xr:uid="{2A1E482E-1CA7-4E9B-B976-E656900B2C79}">
      <text>
        <r>
          <rPr>
            <b/>
            <sz val="9"/>
            <color indexed="81"/>
            <rFont val="Tahoma"/>
            <family val="2"/>
          </rPr>
          <t>marco chinchilla:</t>
        </r>
        <r>
          <rPr>
            <sz val="9"/>
            <color indexed="81"/>
            <rFont val="Tahoma"/>
            <family val="2"/>
          </rPr>
          <t xml:space="preserve">
a. Papel: se incluye todo el papel reciclable, proveniente de las actividades básicas de oficina, papel triturado, hojas sueltas, folders, sobres, posters, revistas, libros, cuadernos, directorios, periódico y cartulina. No se incluye: papel sucio o mojado, papel carbón, papel químico, papel aluminio, papel celofán, papel encerado, papel plastificado, papel sanitario, papel toalla o servilletas.
b. Cartón: se incluyen pedazos de cartón, láminas de cartón, cartoncillo, cajas de cartón, conos de cartón, tubos de cartón que se encuentren secos y limpios. No se debe colocar cartones sucios o mojados.</t>
        </r>
      </text>
    </comment>
    <comment ref="G62" authorId="0" shapeId="0" xr:uid="{1C9C085F-22D3-4E9B-A984-F1FD7A354C4C}">
      <text>
        <r>
          <rPr>
            <b/>
            <sz val="9"/>
            <color indexed="81"/>
            <rFont val="Tahoma"/>
            <family val="2"/>
          </rPr>
          <t>marco chinchilla:</t>
        </r>
        <r>
          <rPr>
            <sz val="9"/>
            <color indexed="81"/>
            <rFont val="Tahoma"/>
            <family val="2"/>
          </rPr>
          <t xml:space="preserve">
Los residuos de vidrio deben separarse de la corriente de los envases y manejarse de forma diferenciada para evitar el riesgo de accidentes cuando se manipula el material. En los residuos de vidrio se incluyen los envases de vidrio de cualquier color, excepto materiales de vidrio plano tales como residuos de ventanas, celosías, cerámica, entre otros.</t>
        </r>
      </text>
    </comment>
    <comment ref="I62" authorId="0" shapeId="0" xr:uid="{77D31577-AC8D-4B2F-9D00-B82B9C3958AF}">
      <text>
        <r>
          <rPr>
            <b/>
            <sz val="9"/>
            <color indexed="81"/>
            <rFont val="Tahoma"/>
            <family val="2"/>
          </rPr>
          <t>marco chinchilla:</t>
        </r>
        <r>
          <rPr>
            <sz val="9"/>
            <color indexed="81"/>
            <rFont val="Tahoma"/>
            <family val="2"/>
          </rPr>
          <t xml:space="preserve">
se incluyen en esta categoría los residuos ordinarios también conocidos como No Valorizables, no peligrosos y sin alternativas viables de recuperación como cartón sucio, papel sucio y/o engrasado papel carbón, papel aluminio, residuos del barrido, residuos de tela, servilletas usadas y residuos de los servicios sanitarios.</t>
        </r>
      </text>
    </comment>
    <comment ref="L62" authorId="0" shapeId="0" xr:uid="{056724C8-D6EA-4C43-922B-CC498DEAF1B5}">
      <text>
        <r>
          <rPr>
            <b/>
            <sz val="9"/>
            <color indexed="81"/>
            <rFont val="Tahoma"/>
            <family val="2"/>
          </rPr>
          <t>marco chinchilla:</t>
        </r>
        <r>
          <rPr>
            <sz val="9"/>
            <color indexed="81"/>
            <rFont val="Tahoma"/>
            <family val="2"/>
          </rPr>
          <t xml:space="preserve">
Se incluyen en esta categoría los residuos compostables, de origen vegetal: restos de alimentos, frutas, verduras, cáscaras y residuos de jardín. Se excluyen los restos de alimentos de origen animal.</t>
        </r>
      </text>
    </comment>
    <comment ref="M62" authorId="0" shapeId="0" xr:uid="{4AE52B3F-1E4B-4788-89AB-241DF90A586E}">
      <text>
        <r>
          <rPr>
            <b/>
            <sz val="9"/>
            <color indexed="81"/>
            <rFont val="Tahoma"/>
            <family val="2"/>
          </rPr>
          <t>marco chinchilla:</t>
        </r>
        <r>
          <rPr>
            <sz val="9"/>
            <color indexed="81"/>
            <rFont val="Tahoma"/>
            <family val="2"/>
          </rPr>
          <t xml:space="preserve">
a. Plásticos: se incluyen en esta categoría los recipientes de plástico, se incluyen botellas plásticas, bolsas plásticas (Polietileno de baja densidad y polietileno de alta densidad), PVC, poliestireno, polipropileno y plásticos de ingeniería. Así como pichingas, galones y cubetas plásticas que no contengan residuos de sustancias químicas peligrosas. No se incluyen: botellas de productos de limpieza sucias (suavizantes de ropa, jabón, ceras, etc.), botellas o envases de alimentos sucias, botellas de productos cosméticos sucios (cremas, desodorantes, shampoo) plásticos sucios o mojados, vajillas desechables sucias, bolsas de alimentos como los empaques de confites, empaques de galletas, snacks, y similares.
b. Envases de tetra pak: se incluyen los empaques tetrapak utilizados para la venta de leche y jugos; entre otros. </t>
        </r>
      </text>
    </comment>
    <comment ref="N62" authorId="0" shapeId="0" xr:uid="{C060B4F1-255D-40EE-A39A-B5D7884E3A69}">
      <text>
        <r>
          <rPr>
            <b/>
            <sz val="9"/>
            <color indexed="81"/>
            <rFont val="Tahoma"/>
            <family val="2"/>
          </rPr>
          <t>marco chinchilla:</t>
        </r>
        <r>
          <rPr>
            <sz val="9"/>
            <color indexed="81"/>
            <rFont val="Tahoma"/>
            <family val="2"/>
          </rPr>
          <t xml:space="preserve">
a. Latas de aluminio: se incluyen envases de alimentos y bebidas, latas de cerveza, gaseosa, bebidas energizantes, snacks y similares. No se incluyen restos de papel aluminio empleado en las cocinas.
b. Latas de latón: se incluyen las latas de atún y demás alimentos enlatados.</t>
        </r>
      </text>
    </comment>
    <comment ref="O62" authorId="0" shapeId="0" xr:uid="{802D1197-A48E-46B3-9983-9F363BC0C1A3}">
      <text>
        <r>
          <rPr>
            <b/>
            <sz val="9"/>
            <color indexed="81"/>
            <rFont val="Tahoma"/>
            <family val="2"/>
          </rPr>
          <t>marco chinchilla:</t>
        </r>
        <r>
          <rPr>
            <sz val="9"/>
            <color indexed="81"/>
            <rFont val="Tahoma"/>
            <family val="2"/>
          </rPr>
          <t xml:space="preserve">
a. Papel: se incluye todo el papel reciclable, proveniente de las actividades básicas de oficina, papel triturado, hojas sueltas, folders, sobres, posters, revistas, libros, cuadernos, directorios, periódico y cartulina. No se incluye: papel sucio o mojado, papel carbón, papel químico, papel aluminio, papel celofán, papel encerado, papel plastificado, papel sanitario, papel toalla o servilletas.
b. Cartón: se incluyen pedazos de cartón, láminas de cartón, cartoncillo, cajas de cartón, conos de cartón, tubos de cartón que se encuentren secos y limpios. No se debe colocar cartones sucios o mojados.</t>
        </r>
      </text>
    </comment>
    <comment ref="P62" authorId="0" shapeId="0" xr:uid="{2A2F0B96-B4CE-407D-BFF3-E1F1BBB56BCB}">
      <text>
        <r>
          <rPr>
            <b/>
            <sz val="9"/>
            <color indexed="81"/>
            <rFont val="Tahoma"/>
            <family val="2"/>
          </rPr>
          <t>marco chinchilla:</t>
        </r>
        <r>
          <rPr>
            <sz val="9"/>
            <color indexed="81"/>
            <rFont val="Tahoma"/>
            <family val="2"/>
          </rPr>
          <t xml:space="preserve">
Los residuos de vidrio deben separarse de la corriente de los envases y manejarse de forma diferenciada para evitar el riesgo de accidentes cuando se manipula el material. En los residuos de vidrio se incluyen los envases de vidrio de cualquier color, excepto materiales de vidrio plano tales como residuos de ventanas, celosías, cerámica, entre otros.</t>
        </r>
      </text>
    </comment>
    <comment ref="R62" authorId="0" shapeId="0" xr:uid="{C3178482-A5D1-420C-87D6-D02192FA10B3}">
      <text>
        <r>
          <rPr>
            <b/>
            <sz val="9"/>
            <color indexed="81"/>
            <rFont val="Tahoma"/>
            <family val="2"/>
          </rPr>
          <t>marco chinchilla:</t>
        </r>
        <r>
          <rPr>
            <sz val="9"/>
            <color indexed="81"/>
            <rFont val="Tahoma"/>
            <family val="2"/>
          </rPr>
          <t xml:space="preserve">
se incluyen en esta categoría los residuos ordinarios también conocidos como No Valorizables, no peligrosos y sin alternativas viables de recuperación como cartón sucio, papel sucio y/o engrasado papel carbón, papel aluminio, residuos del barrido, residuos de tela, servilletas usadas y residuos de los servicios sanitarios.</t>
        </r>
      </text>
    </comment>
    <comment ref="U62" authorId="0" shapeId="0" xr:uid="{6D074E87-64B8-4C96-80E2-CE9C4A2F39EB}">
      <text>
        <r>
          <rPr>
            <b/>
            <sz val="9"/>
            <color indexed="81"/>
            <rFont val="Tahoma"/>
            <family val="2"/>
          </rPr>
          <t>marco chinchilla:</t>
        </r>
        <r>
          <rPr>
            <sz val="9"/>
            <color indexed="81"/>
            <rFont val="Tahoma"/>
            <family val="2"/>
          </rPr>
          <t xml:space="preserve">
se incluyen en esta categoría los residuos ordinarios también conocidos como No Valorizables, no peligrosos y sin alternativas viables de recuperación como cartón sucio, papel sucio y/o engrasado papel carbón, papel aluminio, residuos del barrido, residuos de tela, servilletas usadas y residuos de los servicios sanitarios.</t>
        </r>
      </text>
    </comment>
    <comment ref="X62" authorId="0" shapeId="0" xr:uid="{30B18AC5-ED7C-4172-B5C3-40D9A3E61348}">
      <text>
        <r>
          <rPr>
            <b/>
            <sz val="9"/>
            <color indexed="81"/>
            <rFont val="Tahoma"/>
            <family val="2"/>
          </rPr>
          <t>marco chinchilla:</t>
        </r>
        <r>
          <rPr>
            <sz val="9"/>
            <color indexed="81"/>
            <rFont val="Tahoma"/>
            <family val="2"/>
          </rPr>
          <t xml:space="preserve">
se incluyen en esta categoría los residuos ordinarios también conocidos como No Valorizables, no peligrosos y sin alternativas viables de recuperación como cartón sucio, papel sucio y/o engrasado papel carbón, papel aluminio, residuos del barrido, residuos de tela, servilletas usadas y residuos de los servicios sanitarios.</t>
        </r>
      </text>
    </comment>
    <comment ref="AA62" authorId="0" shapeId="0" xr:uid="{E237C69A-AC7C-4BAB-8534-C3A53821340E}">
      <text>
        <r>
          <rPr>
            <b/>
            <sz val="9"/>
            <color indexed="81"/>
            <rFont val="Tahoma"/>
            <family val="2"/>
          </rPr>
          <t>marco chinchilla:</t>
        </r>
        <r>
          <rPr>
            <sz val="9"/>
            <color indexed="81"/>
            <rFont val="Tahoma"/>
            <family val="2"/>
          </rPr>
          <t xml:space="preserve">
se incluyen en esta categoría los residuos ordinarios también conocidos como No Valorizables, no peligrosos y sin alternativas viables de recuperación como cartón sucio, papel sucio y/o engrasado papel carbón, papel aluminio, residuos del barrido, residuos de tela, servilletas usadas y residuos de los servicios sanitarios.</t>
        </r>
      </text>
    </comment>
    <comment ref="AE62" authorId="0" shapeId="0" xr:uid="{7AC5DD99-0AB5-43D7-A56C-46DD6E87BD22}">
      <text>
        <r>
          <rPr>
            <b/>
            <sz val="9"/>
            <color indexed="81"/>
            <rFont val="Tahoma"/>
            <family val="2"/>
          </rPr>
          <t>marco chinchilla:</t>
        </r>
        <r>
          <rPr>
            <sz val="9"/>
            <color indexed="81"/>
            <rFont val="Tahoma"/>
            <family val="2"/>
          </rPr>
          <t xml:space="preserve">
se incluyen en esta categoría los residuos ordinarios también conocidos como No Valorizables, no peligrosos y sin alternativas viables de recuperación como cartón sucio, papel sucio y/o engrasado papel carbón, papel aluminio, residuos del barrido, residuos de tela, servilletas usadas y residuos de los servicios sanitarios.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marco chinchilla</author>
  </authors>
  <commentList>
    <comment ref="C5" authorId="0" shapeId="0" xr:uid="{11EED42E-5CB9-4146-AD89-67179BF7620D}">
      <text>
        <r>
          <rPr>
            <b/>
            <sz val="9"/>
            <color indexed="81"/>
            <rFont val="Tahoma"/>
            <family val="2"/>
          </rPr>
          <t>marco chinchilla:</t>
        </r>
        <r>
          <rPr>
            <sz val="9"/>
            <color indexed="81"/>
            <rFont val="Tahoma"/>
            <family val="2"/>
          </rPr>
          <t xml:space="preserve">
Fecha en que se realiza la última actualización de la presente hoja de registro</t>
        </r>
      </text>
    </comment>
    <comment ref="M5" authorId="0" shapeId="0" xr:uid="{E731602C-E291-4F23-8DD9-0AF0C8E1F54E}">
      <text>
        <r>
          <rPr>
            <b/>
            <sz val="9"/>
            <color indexed="81"/>
            <rFont val="Tahoma"/>
            <family val="2"/>
          </rPr>
          <t>marco chinchilla:</t>
        </r>
        <r>
          <rPr>
            <sz val="9"/>
            <color indexed="81"/>
            <rFont val="Tahoma"/>
            <family val="2"/>
          </rPr>
          <t xml:space="preserve">
Nombre de la persona que ingresa los datos en el presente registro</t>
        </r>
      </text>
    </comment>
    <comment ref="C7" authorId="0" shapeId="0" xr:uid="{D1533AB6-BFFC-455F-855F-45D4049B2371}">
      <text>
        <r>
          <rPr>
            <b/>
            <sz val="9"/>
            <color indexed="81"/>
            <rFont val="Tahoma"/>
            <family val="2"/>
          </rPr>
          <t>marco chinchilla:</t>
        </r>
        <r>
          <rPr>
            <sz val="9"/>
            <color indexed="81"/>
            <rFont val="Tahoma"/>
            <family val="2"/>
          </rPr>
          <t xml:space="preserve">
Se refiere al indicador de línea base establecido en el cuadro 1 del documento de AVP+L firmado.</t>
        </r>
      </text>
    </comment>
    <comment ref="D8" authorId="0" shapeId="0" xr:uid="{4A9DCABF-8E56-4568-9BC8-B141CCE3A272}">
      <text>
        <r>
          <rPr>
            <b/>
            <sz val="9"/>
            <color indexed="81"/>
            <rFont val="Tahoma"/>
            <charset val="1"/>
          </rPr>
          <t>marco chinchilla:</t>
        </r>
        <r>
          <rPr>
            <sz val="9"/>
            <color indexed="81"/>
            <rFont val="Tahoma"/>
            <charset val="1"/>
          </rPr>
          <t xml:space="preserve">
Los residuos de manejo especial se encuentran regulados por el Decreto Ejecutivo No. 38272, entre otros. La lista de residuos declarados por el Ministerio de Salud como de manejo especial se encuentra en el Anexo I de dicho decreto.
Consultar el decreto completo en:
http://www.pgrweb.go.cr/scij/Busqueda/Normativa/Normas/nrm_texto_completo.aspx?param1=NRTC&amp;nValor1=1&amp;nValor2=76879&amp;nValor3=114933&amp;param2=1&amp;strTipM=TC&amp;lResultado=2&amp;strSim=simp</t>
        </r>
      </text>
    </comment>
    <comment ref="K8" authorId="0" shapeId="0" xr:uid="{41ACEEAA-0823-4AB1-A314-FC500C75CAF8}">
      <text>
        <r>
          <rPr>
            <b/>
            <sz val="9"/>
            <color indexed="81"/>
            <rFont val="Tahoma"/>
            <family val="2"/>
          </rPr>
          <t>marco chinchilla:</t>
        </r>
        <r>
          <rPr>
            <sz val="9"/>
            <color indexed="81"/>
            <rFont val="Tahoma"/>
            <family val="2"/>
          </rPr>
          <t xml:space="preserve">
Incluir los costos en los que incurre la organización para brindar una adecuada gestión a los resiudos. Si más bien se perciben ingresos, colocarlo con valores negativos.</t>
        </r>
      </text>
    </comment>
    <comment ref="M8" authorId="0" shapeId="0" xr:uid="{FB3446CA-BA30-4DDF-98A3-F656701AC0DE}">
      <text>
        <r>
          <rPr>
            <b/>
            <sz val="9"/>
            <color indexed="81"/>
            <rFont val="Tahoma"/>
            <family val="2"/>
          </rPr>
          <t>marco chinchilla:</t>
        </r>
        <r>
          <rPr>
            <sz val="9"/>
            <color indexed="81"/>
            <rFont val="Tahoma"/>
            <family val="2"/>
          </rPr>
          <t xml:space="preserve">
Indicar el gestor autorizado por el Ministerio de Salud al que se le entregan los residuos. Para los efectos del artículo 32 de la Ley No. 8839 del 24 de junio del 2010 "Ley para la Gestión Integral de Residuos", el gestor autorizado es aquella persona física o jurídica, pública, privada o de economía mixta, dedicada a la gestión integral total o parcial de los residuos. Dentro de esta gestión se encuentran las etapas de recolección, transporte, acopio, valorización, desensamblaje, exportación, importación, tratamiento y disposición final. 
La lista de gestores autorizados por el Ministerio de Salud se encuentra en: https://www.ministeriodesalud.go.cr/index.php/informacion/gestores-de-residuos-ms.</t>
        </r>
      </text>
    </comment>
    <comment ref="P8" authorId="0" shapeId="0" xr:uid="{3F220666-0530-4B47-AAEA-2E6D7BBF5A8B}">
      <text>
        <r>
          <rPr>
            <b/>
            <sz val="9"/>
            <color indexed="81"/>
            <rFont val="Tahoma"/>
            <family val="2"/>
          </rPr>
          <t>marco chinchilla:</t>
        </r>
        <r>
          <rPr>
            <sz val="9"/>
            <color indexed="81"/>
            <rFont val="Tahoma"/>
            <family val="2"/>
          </rPr>
          <t xml:space="preserve">
Describir el residuo generado e incluir cualquier otra aclaración que se considere pertinente. </t>
        </r>
      </text>
    </comment>
    <comment ref="D9" authorId="0" shapeId="0" xr:uid="{73373F31-03CE-40CE-A96C-9A39A2BE404F}">
      <text>
        <r>
          <rPr>
            <b/>
            <sz val="9"/>
            <color indexed="81"/>
            <rFont val="Tahoma"/>
            <family val="2"/>
          </rPr>
          <t>marco chinchilla:</t>
        </r>
        <r>
          <rPr>
            <sz val="9"/>
            <color indexed="81"/>
            <rFont val="Tahoma"/>
            <family val="2"/>
          </rPr>
          <t xml:space="preserve">
Reguladas por el Decreto Ejecutivo N° 33745- S del 8 de febrero del 2007 "Reglamento sobre Llantas de Desecho"</t>
        </r>
      </text>
    </comment>
    <comment ref="D11" authorId="0" shapeId="0" xr:uid="{FE26E23C-89B2-45AA-A34A-8E4A355B4E8C}">
      <text>
        <r>
          <rPr>
            <b/>
            <sz val="9"/>
            <color indexed="81"/>
            <rFont val="Tahoma"/>
            <family val="2"/>
          </rPr>
          <t>marco chinchilla:</t>
        </r>
        <r>
          <rPr>
            <sz val="9"/>
            <color indexed="81"/>
            <rFont val="Tahoma"/>
            <family val="2"/>
          </rPr>
          <t xml:space="preserve">
Aires acondicionados, refrigeradoras, transporte de frío y equipos de Refrigeración industrial. </t>
        </r>
      </text>
    </comment>
    <comment ref="D12" authorId="0" shapeId="0" xr:uid="{469152CA-AD94-4CE5-88A0-2992860ABC4F}">
      <text>
        <r>
          <rPr>
            <b/>
            <sz val="9"/>
            <color indexed="81"/>
            <rFont val="Tahoma"/>
            <family val="2"/>
          </rPr>
          <t>marco chinchilla:</t>
        </r>
        <r>
          <rPr>
            <sz val="9"/>
            <color indexed="81"/>
            <rFont val="Tahoma"/>
            <family val="2"/>
          </rPr>
          <t xml:space="preserve">
Línea blanca</t>
        </r>
      </text>
    </comment>
    <comment ref="D13" authorId="0" shapeId="0" xr:uid="{333C4B86-F8CF-415D-BE73-AA9481CCC607}">
      <text>
        <r>
          <rPr>
            <b/>
            <sz val="9"/>
            <color indexed="81"/>
            <rFont val="Tahoma"/>
            <family val="2"/>
          </rPr>
          <t>marco chinchilla:</t>
        </r>
        <r>
          <rPr>
            <sz val="9"/>
            <color indexed="81"/>
            <rFont val="Tahoma"/>
            <family val="2"/>
          </rPr>
          <t xml:space="preserve">
Regulados por el Decreto Ejecutivo N° 35933-S del 12 de febrero del 2010 "Reglamento para la Gestión Integral de Residuos Electrónicos".</t>
        </r>
      </text>
    </comment>
    <comment ref="D16" authorId="0" shapeId="0" xr:uid="{85DE9A00-34E9-45B8-9E53-813B87C05A1A}">
      <text>
        <r>
          <rPr>
            <b/>
            <sz val="9"/>
            <color indexed="81"/>
            <rFont val="Tahoma"/>
            <family val="2"/>
          </rPr>
          <t>marco chinchilla:</t>
        </r>
        <r>
          <rPr>
            <sz val="9"/>
            <color indexed="81"/>
            <rFont val="Tahoma"/>
            <family val="2"/>
          </rPr>
          <t xml:space="preserve">
Baterías ácido plomo, pilas de reloj, pilas: carbón magnesio, carbón zinc, litio cadmio, litio y zinc; aceite lubricante usado, envases plásticos para contener aceites lubricantes, envases de agroquímicos, colchones, poliestireno.</t>
        </r>
      </text>
    </comment>
    <comment ref="C19" authorId="0" shapeId="0" xr:uid="{05D44BC5-FB22-4605-8C61-FEF44359A4F2}">
      <text>
        <r>
          <rPr>
            <b/>
            <sz val="9"/>
            <color indexed="81"/>
            <rFont val="Tahoma"/>
            <family val="2"/>
          </rPr>
          <t>marco chinchilla:</t>
        </r>
        <r>
          <rPr>
            <sz val="9"/>
            <color indexed="81"/>
            <rFont val="Tahoma"/>
            <family val="2"/>
          </rPr>
          <t xml:space="preserve">
Meta ambiental acordada en el AVP+L</t>
        </r>
      </text>
    </comment>
    <comment ref="F20" authorId="0" shapeId="0" xr:uid="{24976798-ADA6-4715-8AE7-F6992DA073E6}">
      <text>
        <r>
          <rPr>
            <b/>
            <sz val="9"/>
            <color indexed="81"/>
            <rFont val="Tahoma"/>
            <family val="2"/>
          </rPr>
          <t>marco chinchilla:</t>
        </r>
        <r>
          <rPr>
            <sz val="9"/>
            <color indexed="81"/>
            <rFont val="Tahoma"/>
            <family val="2"/>
          </rPr>
          <t xml:space="preserve">
Colocar el valor meta absoluto al que debe llegar el indicador de línea base. Ej. Si el indicador de línea base era 100 kg de residuos de manejo especial separados por mes, y la meta del AVP+L fue increntar en un 25% la separación de residuos de manejo especial con el fin de brindar una adecuada gestión posterior (subir el indicador en 25), entonces en esta celda se debe colocar "125").</t>
        </r>
      </text>
    </comment>
    <comment ref="K20" authorId="0" shapeId="0" xr:uid="{4E942E7C-6F2A-4382-9D81-B0F1E63B7502}">
      <text>
        <r>
          <rPr>
            <b/>
            <sz val="9"/>
            <color indexed="81"/>
            <rFont val="Tahoma"/>
            <family val="2"/>
          </rPr>
          <t>marco chinchilla:</t>
        </r>
        <r>
          <rPr>
            <sz val="9"/>
            <color indexed="81"/>
            <rFont val="Tahoma"/>
            <family val="2"/>
          </rPr>
          <t xml:space="preserve">
Indicar la unidad de medida de la meta. Por ejemplo: kg de residuos de manejo especial separados por mes</t>
        </r>
      </text>
    </comment>
    <comment ref="C25" authorId="0" shapeId="0" xr:uid="{EC50D2F3-7978-4D0A-97A5-D7EA5EEC0DB8}">
      <text>
        <r>
          <rPr>
            <b/>
            <sz val="9"/>
            <color indexed="81"/>
            <rFont val="Tahoma"/>
            <charset val="1"/>
          </rPr>
          <t>marco chinchilla:</t>
        </r>
        <r>
          <rPr>
            <sz val="9"/>
            <color indexed="81"/>
            <rFont val="Tahoma"/>
            <charset val="1"/>
          </rPr>
          <t xml:space="preserve">
Los residuos de manejo especial se encuentran regulados por el Decreto Ejecutivo No. 38272, entre otros. La lista de residuos declarados por el Ministerio de Salud como de manejo especial se encuentra en el Anexo I de dicho decreto.
Consultar el decreto completo en:
http://www.pgrweb.go.cr/scij/Busqueda/Normativa/Normas/nrm_texto_completo.aspx?param1=NRTC&amp;nValor1=1&amp;nValor2=76879&amp;nValor3=114933&amp;param2=1&amp;strTipM=TC&amp;lResultado=2&amp;strSim=simp</t>
        </r>
      </text>
    </comment>
    <comment ref="L25" authorId="0" shapeId="0" xr:uid="{F6210EE5-2554-45D9-984A-E491B5A1FAB6}">
      <text>
        <r>
          <rPr>
            <b/>
            <sz val="9"/>
            <color indexed="81"/>
            <rFont val="Tahoma"/>
            <family val="2"/>
          </rPr>
          <t>marco chinchilla:</t>
        </r>
        <r>
          <rPr>
            <sz val="9"/>
            <color indexed="81"/>
            <rFont val="Tahoma"/>
            <family val="2"/>
          </rPr>
          <t xml:space="preserve">
Estas columnas se calculan empleando la siguiente formula:
V = Ga - Gi
Donde:
V = Variación (kg)
Ga = Recolección de residuos (kg)
Gi = Residuos generados según Línea Base (kg)
Por lo tanto un resultado positivo indica que se la recolección se incrementó respecto a la línea base. Un resultado negativo indica que la recolección se disminuyó respecto a la línea base.</t>
        </r>
      </text>
    </comment>
    <comment ref="U25" authorId="0" shapeId="0" xr:uid="{7B3F5939-A1FE-4646-BEDD-073C56300DC0}">
      <text>
        <r>
          <rPr>
            <b/>
            <sz val="9"/>
            <color indexed="81"/>
            <rFont val="Tahoma"/>
            <family val="2"/>
          </rPr>
          <t>marco chinchilla:</t>
        </r>
        <r>
          <rPr>
            <sz val="9"/>
            <color indexed="81"/>
            <rFont val="Tahoma"/>
            <family val="2"/>
          </rPr>
          <t xml:space="preserve">
Incluir los costos en los que incurre la organización para brindar una adecuada gestión a los residuos. Si más bien se perciben ingresos, colocarlo con valores negativos.</t>
        </r>
      </text>
    </comment>
    <comment ref="AD25" authorId="0" shapeId="0" xr:uid="{37DD90BE-3826-4B5F-91F0-AE929CD242B1}">
      <text>
        <r>
          <rPr>
            <b/>
            <sz val="9"/>
            <color indexed="81"/>
            <rFont val="Tahoma"/>
            <family val="2"/>
          </rPr>
          <t>marco chinchilla:</t>
        </r>
        <r>
          <rPr>
            <sz val="9"/>
            <color indexed="81"/>
            <rFont val="Tahoma"/>
            <family val="2"/>
          </rPr>
          <t xml:space="preserve">
Estas columnas se calculan empleando la siguiente formula:
V = Ca - Ci
Donde:
V = Variación (colones)
Ca = Costo de gestión actuales (colones)
Ci = Costos de gestión según Línea Base (colones)
Por lo tanto un resultado positivo indica que se incrementó los costos de gestión respecto a la línea base. Un resultado negativo indica que llos costos de gestión disminuyeron respecto a la línea base.
</t>
        </r>
      </text>
    </comment>
    <comment ref="AS25" authorId="0" shapeId="0" xr:uid="{96A106E6-0B4B-480F-81C7-5CE7FB7145F1}">
      <text>
        <r>
          <rPr>
            <b/>
            <sz val="9"/>
            <color indexed="81"/>
            <rFont val="Tahoma"/>
            <family val="2"/>
          </rPr>
          <t>marco chinchilla:</t>
        </r>
        <r>
          <rPr>
            <sz val="9"/>
            <color indexed="81"/>
            <rFont val="Tahoma"/>
            <family val="2"/>
          </rPr>
          <t xml:space="preserve">
Indicar el gestor autorizado por el Ministerio de Salud al que se le entregan los residuos. Para los efectos del artículo 32 de la Ley No. 8839 del 24 de junio del 2010 "Ley para la Gestión Integral de Residuos", el gestor autorizado es aquella persona física o jurídica, pública, privada o de economía mixta, dedicada a la gestión integral total o parcial de los residuos. Dentro de esta gestión se encuentran las etapas de recolección, transporte, acopio, valorización, desensamblaje, exportación, importación, tratamiento y disposición final. 
La lista de gestores autorizados por el Ministerio de Salud se encuentra en: https://www.ministeriodesalud.go.cr/index.php/informacion/gestores-de-residuos-ms.</t>
        </r>
      </text>
    </comment>
    <comment ref="C26" authorId="0" shapeId="0" xr:uid="{35CC1239-856D-48C9-A33A-5693F4DB61F1}">
      <text>
        <r>
          <rPr>
            <b/>
            <sz val="9"/>
            <color indexed="81"/>
            <rFont val="Tahoma"/>
            <family val="2"/>
          </rPr>
          <t>marco chinchilla:</t>
        </r>
        <r>
          <rPr>
            <sz val="9"/>
            <color indexed="81"/>
            <rFont val="Tahoma"/>
            <family val="2"/>
          </rPr>
          <t xml:space="preserve">
Reguladas por el Decreto Ejecutivo N° 33745- S del 8 de febrero del 2007 "Reglamento sobre Llantas de Desecho"</t>
        </r>
      </text>
    </comment>
    <comment ref="E26" authorId="0" shapeId="0" xr:uid="{A9807705-F97B-4C84-AC09-BB9D5801D3AE}">
      <text>
        <r>
          <rPr>
            <b/>
            <sz val="9"/>
            <color indexed="81"/>
            <rFont val="Tahoma"/>
            <family val="2"/>
          </rPr>
          <t>marco chinchilla:</t>
        </r>
        <r>
          <rPr>
            <sz val="9"/>
            <color indexed="81"/>
            <rFont val="Tahoma"/>
            <family val="2"/>
          </rPr>
          <t xml:space="preserve">
Aires acondicionados, refrigeradoras, transporte de frío y equipos de Refrigeración industrial. </t>
        </r>
      </text>
    </comment>
    <comment ref="F26" authorId="0" shapeId="0" xr:uid="{458871A2-D3AE-452B-835B-661D5A70F0E4}">
      <text>
        <r>
          <rPr>
            <b/>
            <sz val="9"/>
            <color indexed="81"/>
            <rFont val="Tahoma"/>
            <family val="2"/>
          </rPr>
          <t>marco chinchilla:</t>
        </r>
        <r>
          <rPr>
            <sz val="9"/>
            <color indexed="81"/>
            <rFont val="Tahoma"/>
            <family val="2"/>
          </rPr>
          <t xml:space="preserve">
Línea blanca</t>
        </r>
      </text>
    </comment>
    <comment ref="G26" authorId="0" shapeId="0" xr:uid="{83EDC157-B152-4976-8627-4A9053936F2D}">
      <text>
        <r>
          <rPr>
            <b/>
            <sz val="9"/>
            <color indexed="81"/>
            <rFont val="Tahoma"/>
            <family val="2"/>
          </rPr>
          <t>marco chinchilla:</t>
        </r>
        <r>
          <rPr>
            <sz val="9"/>
            <color indexed="81"/>
            <rFont val="Tahoma"/>
            <family val="2"/>
          </rPr>
          <t xml:space="preserve">
Regulados por el Decreto Ejecutivo N° 35933-S del 12 de febrero del 2010 "Reglamento para la Gestión Integral de Residuos Electrónicos".</t>
        </r>
      </text>
    </comment>
    <comment ref="H26" authorId="0" shapeId="0" xr:uid="{B9D58AA0-9D5B-4AF2-BB9C-CA1BD6FB33D6}">
      <text>
        <r>
          <rPr>
            <b/>
            <sz val="9"/>
            <color indexed="81"/>
            <rFont val="Tahoma"/>
            <family val="2"/>
          </rPr>
          <t>marco chinchilla:</t>
        </r>
        <r>
          <rPr>
            <sz val="9"/>
            <color indexed="81"/>
            <rFont val="Tahoma"/>
            <family val="2"/>
          </rPr>
          <t xml:space="preserve">
Vehículos automotores y equipo especial</t>
        </r>
      </text>
    </comment>
    <comment ref="J26" authorId="0" shapeId="0" xr:uid="{B8BFD357-31CA-44B1-83A7-2E7FD04C7838}">
      <text>
        <r>
          <rPr>
            <b/>
            <sz val="9"/>
            <color indexed="81"/>
            <rFont val="Tahoma"/>
            <family val="2"/>
          </rPr>
          <t>marco chinchilla:</t>
        </r>
        <r>
          <rPr>
            <sz val="9"/>
            <color indexed="81"/>
            <rFont val="Tahoma"/>
            <family val="2"/>
          </rPr>
          <t xml:space="preserve">
Baterías ácido plomo, pilas de reloj, pilas: carbón magnesio, carbón zinc, litio cadmio, litio y zinc; aceite lubricante usado, envases plásticos para contener aceites lubricantes, envases de agroquímicos, colchones, poliestireno.</t>
        </r>
      </text>
    </comment>
    <comment ref="L26" authorId="0" shapeId="0" xr:uid="{168CBE29-5CA3-4335-9D7B-5E35F22EC25C}">
      <text>
        <r>
          <rPr>
            <b/>
            <sz val="9"/>
            <color indexed="81"/>
            <rFont val="Tahoma"/>
            <family val="2"/>
          </rPr>
          <t>marco chinchilla:</t>
        </r>
        <r>
          <rPr>
            <sz val="9"/>
            <color indexed="81"/>
            <rFont val="Tahoma"/>
            <family val="2"/>
          </rPr>
          <t xml:space="preserve">
Reguladas por el Decreto Ejecutivo N° 33745- S del 8 de febrero del 2007 "Reglamento sobre Llantas de Desecho"</t>
        </r>
      </text>
    </comment>
    <comment ref="N26" authorId="0" shapeId="0" xr:uid="{8956A125-8A08-45D4-984D-58C1DF56D232}">
      <text>
        <r>
          <rPr>
            <b/>
            <sz val="9"/>
            <color indexed="81"/>
            <rFont val="Tahoma"/>
            <family val="2"/>
          </rPr>
          <t>marco chinchilla:</t>
        </r>
        <r>
          <rPr>
            <sz val="9"/>
            <color indexed="81"/>
            <rFont val="Tahoma"/>
            <family val="2"/>
          </rPr>
          <t xml:space="preserve">
Aires acondicionados, refrigeradoras, transporte de frío y equipos de Refrigeración industrial. </t>
        </r>
      </text>
    </comment>
    <comment ref="O26" authorId="0" shapeId="0" xr:uid="{AA5294B6-042C-4FF1-BB6A-5A1B48B14ADD}">
      <text>
        <r>
          <rPr>
            <b/>
            <sz val="9"/>
            <color indexed="81"/>
            <rFont val="Tahoma"/>
            <family val="2"/>
          </rPr>
          <t>marco chinchilla:</t>
        </r>
        <r>
          <rPr>
            <sz val="9"/>
            <color indexed="81"/>
            <rFont val="Tahoma"/>
            <family val="2"/>
          </rPr>
          <t xml:space="preserve">
Línea blanca</t>
        </r>
      </text>
    </comment>
    <comment ref="P26" authorId="0" shapeId="0" xr:uid="{44CFF871-B5B0-41B3-8C53-383EA7A0C936}">
      <text>
        <r>
          <rPr>
            <b/>
            <sz val="9"/>
            <color indexed="81"/>
            <rFont val="Tahoma"/>
            <family val="2"/>
          </rPr>
          <t>marco chinchilla:</t>
        </r>
        <r>
          <rPr>
            <sz val="9"/>
            <color indexed="81"/>
            <rFont val="Tahoma"/>
            <family val="2"/>
          </rPr>
          <t xml:space="preserve">
Regulados por el Decreto Ejecutivo N° 35933-S del 12 de febrero del 2010 "Reglamento para la Gestión Integral de Residuos Electrónicos".</t>
        </r>
      </text>
    </comment>
    <comment ref="Q26" authorId="0" shapeId="0" xr:uid="{CBA40C7C-CF20-47F7-8384-46796BDC8406}">
      <text>
        <r>
          <rPr>
            <b/>
            <sz val="9"/>
            <color indexed="81"/>
            <rFont val="Tahoma"/>
            <family val="2"/>
          </rPr>
          <t>marco chinchilla:</t>
        </r>
        <r>
          <rPr>
            <sz val="9"/>
            <color indexed="81"/>
            <rFont val="Tahoma"/>
            <family val="2"/>
          </rPr>
          <t xml:space="preserve">
Vehículos automotores y equipo especial</t>
        </r>
      </text>
    </comment>
    <comment ref="S26" authorId="0" shapeId="0" xr:uid="{98582CEA-452C-4E08-A4E2-6CDFD5A973D9}">
      <text>
        <r>
          <rPr>
            <b/>
            <sz val="9"/>
            <color indexed="81"/>
            <rFont val="Tahoma"/>
            <family val="2"/>
          </rPr>
          <t>marco chinchilla:</t>
        </r>
        <r>
          <rPr>
            <sz val="9"/>
            <color indexed="81"/>
            <rFont val="Tahoma"/>
            <family val="2"/>
          </rPr>
          <t xml:space="preserve">
Baterías ácido plomo, pilas de reloj, pilas: carbón magnesio, carbón zinc, litio cadmio, litio y zinc; aceite lubricante usado, envases plásticos para contener aceites lubricantes, envases de agroquímicos, colchones, poliestireno.</t>
        </r>
      </text>
    </comment>
    <comment ref="U26" authorId="0" shapeId="0" xr:uid="{45650305-77F6-4285-BD4C-1FEF87028017}">
      <text>
        <r>
          <rPr>
            <b/>
            <sz val="9"/>
            <color indexed="81"/>
            <rFont val="Tahoma"/>
            <family val="2"/>
          </rPr>
          <t>marco chinchilla:</t>
        </r>
        <r>
          <rPr>
            <sz val="9"/>
            <color indexed="81"/>
            <rFont val="Tahoma"/>
            <family val="2"/>
          </rPr>
          <t xml:space="preserve">
Reguladas por el Decreto Ejecutivo N° 33745- S del 8 de febrero del 2007 "Reglamento sobre Llantas de Desecho"</t>
        </r>
      </text>
    </comment>
    <comment ref="W26" authorId="0" shapeId="0" xr:uid="{0C72C994-1B3B-4A3C-82F8-94FCD26ECD8E}">
      <text>
        <r>
          <rPr>
            <b/>
            <sz val="9"/>
            <color indexed="81"/>
            <rFont val="Tahoma"/>
            <family val="2"/>
          </rPr>
          <t>marco chinchilla:</t>
        </r>
        <r>
          <rPr>
            <sz val="9"/>
            <color indexed="81"/>
            <rFont val="Tahoma"/>
            <family val="2"/>
          </rPr>
          <t xml:space="preserve">
Aires acondicionados, refrigeradoras, transporte de frío y equipos de Refrigeración industrial. </t>
        </r>
      </text>
    </comment>
    <comment ref="X26" authorId="0" shapeId="0" xr:uid="{612CC93D-381B-4CD5-B884-545412E4553E}">
      <text>
        <r>
          <rPr>
            <b/>
            <sz val="9"/>
            <color indexed="81"/>
            <rFont val="Tahoma"/>
            <family val="2"/>
          </rPr>
          <t>marco chinchilla:</t>
        </r>
        <r>
          <rPr>
            <sz val="9"/>
            <color indexed="81"/>
            <rFont val="Tahoma"/>
            <family val="2"/>
          </rPr>
          <t xml:space="preserve">
Línea blanca</t>
        </r>
      </text>
    </comment>
    <comment ref="Y26" authorId="0" shapeId="0" xr:uid="{AE774EE0-029F-4FF5-964F-B0606BBF724A}">
      <text>
        <r>
          <rPr>
            <b/>
            <sz val="9"/>
            <color indexed="81"/>
            <rFont val="Tahoma"/>
            <family val="2"/>
          </rPr>
          <t>marco chinchilla:</t>
        </r>
        <r>
          <rPr>
            <sz val="9"/>
            <color indexed="81"/>
            <rFont val="Tahoma"/>
            <family val="2"/>
          </rPr>
          <t xml:space="preserve">
Regulados por el Decreto Ejecutivo N° 35933-S del 12 de febrero del 2010 "Reglamento para la Gestión Integral de Residuos Electrónicos".</t>
        </r>
      </text>
    </comment>
    <comment ref="Z26" authorId="0" shapeId="0" xr:uid="{597C5B9D-9B5B-41F7-850A-21962A449246}">
      <text>
        <r>
          <rPr>
            <b/>
            <sz val="9"/>
            <color indexed="81"/>
            <rFont val="Tahoma"/>
            <family val="2"/>
          </rPr>
          <t>marco chinchilla:</t>
        </r>
        <r>
          <rPr>
            <sz val="9"/>
            <color indexed="81"/>
            <rFont val="Tahoma"/>
            <family val="2"/>
          </rPr>
          <t xml:space="preserve">
Vehículos automotores y equipo especial</t>
        </r>
      </text>
    </comment>
    <comment ref="AB26" authorId="0" shapeId="0" xr:uid="{75F563CB-1BAA-4BC9-969B-71C6D9E7E04A}">
      <text>
        <r>
          <rPr>
            <b/>
            <sz val="9"/>
            <color indexed="81"/>
            <rFont val="Tahoma"/>
            <family val="2"/>
          </rPr>
          <t>marco chinchilla:</t>
        </r>
        <r>
          <rPr>
            <sz val="9"/>
            <color indexed="81"/>
            <rFont val="Tahoma"/>
            <family val="2"/>
          </rPr>
          <t xml:space="preserve">
Baterías ácido plomo, pilas de reloj, pilas: carbón magnesio, carbón zinc, litio cadmio, litio y zinc; aceite lubricante usado, envases plásticos para contener aceites lubricantes, envases de agroquímicos, colchones, poliestireno.</t>
        </r>
      </text>
    </comment>
    <comment ref="AE26" authorId="0" shapeId="0" xr:uid="{6E3445EB-87CA-4FAD-97C4-9BFA31515723}">
      <text>
        <r>
          <rPr>
            <b/>
            <sz val="9"/>
            <color indexed="81"/>
            <rFont val="Tahoma"/>
            <family val="2"/>
          </rPr>
          <t>marco chinchilla:</t>
        </r>
        <r>
          <rPr>
            <sz val="9"/>
            <color indexed="81"/>
            <rFont val="Tahoma"/>
            <family val="2"/>
          </rPr>
          <t xml:space="preserve">
Reguladas por el Decreto Ejecutivo N° 33745- S del 8 de febrero del 2007 "Reglamento sobre Llantas de Desecho"</t>
        </r>
      </text>
    </comment>
    <comment ref="AG26" authorId="0" shapeId="0" xr:uid="{35EA32D7-20D0-40F2-8682-F6862EEE6680}">
      <text>
        <r>
          <rPr>
            <b/>
            <sz val="9"/>
            <color indexed="81"/>
            <rFont val="Tahoma"/>
            <family val="2"/>
          </rPr>
          <t>marco chinchilla:</t>
        </r>
        <r>
          <rPr>
            <sz val="9"/>
            <color indexed="81"/>
            <rFont val="Tahoma"/>
            <family val="2"/>
          </rPr>
          <t xml:space="preserve">
Aires acondicionados, refrigeradoras, transporte de frío y equipos de Refrigeración industrial. </t>
        </r>
      </text>
    </comment>
    <comment ref="AH26" authorId="0" shapeId="0" xr:uid="{5B87B7E9-23BC-4011-AA25-597158F585CA}">
      <text>
        <r>
          <rPr>
            <b/>
            <sz val="9"/>
            <color indexed="81"/>
            <rFont val="Tahoma"/>
            <family val="2"/>
          </rPr>
          <t>marco chinchilla:</t>
        </r>
        <r>
          <rPr>
            <sz val="9"/>
            <color indexed="81"/>
            <rFont val="Tahoma"/>
            <family val="2"/>
          </rPr>
          <t xml:space="preserve">
Línea blanca</t>
        </r>
      </text>
    </comment>
    <comment ref="AI26" authorId="0" shapeId="0" xr:uid="{97B65E8E-C3F5-4230-8D64-734B8993000C}">
      <text>
        <r>
          <rPr>
            <b/>
            <sz val="9"/>
            <color indexed="81"/>
            <rFont val="Tahoma"/>
            <family val="2"/>
          </rPr>
          <t>marco chinchilla:</t>
        </r>
        <r>
          <rPr>
            <sz val="9"/>
            <color indexed="81"/>
            <rFont val="Tahoma"/>
            <family val="2"/>
          </rPr>
          <t xml:space="preserve">
Regulados por el Decreto Ejecutivo N° 35933-S del 12 de febrero del 2010 "Reglamento para la Gestión Integral de Residuos Electrónicos".</t>
        </r>
      </text>
    </comment>
    <comment ref="AJ26" authorId="0" shapeId="0" xr:uid="{4CA23F55-7737-4978-A8A6-E2E115D5E1A8}">
      <text>
        <r>
          <rPr>
            <b/>
            <sz val="9"/>
            <color indexed="81"/>
            <rFont val="Tahoma"/>
            <family val="2"/>
          </rPr>
          <t>marco chinchilla:</t>
        </r>
        <r>
          <rPr>
            <sz val="9"/>
            <color indexed="81"/>
            <rFont val="Tahoma"/>
            <family val="2"/>
          </rPr>
          <t xml:space="preserve">
Vehículos automotores y equipo especial</t>
        </r>
      </text>
    </comment>
    <comment ref="AL26" authorId="0" shapeId="0" xr:uid="{223CDC4F-CFD2-48E9-B0DB-454B08457039}">
      <text>
        <r>
          <rPr>
            <b/>
            <sz val="9"/>
            <color indexed="81"/>
            <rFont val="Tahoma"/>
            <family val="2"/>
          </rPr>
          <t>marco chinchilla:</t>
        </r>
        <r>
          <rPr>
            <sz val="9"/>
            <color indexed="81"/>
            <rFont val="Tahoma"/>
            <family val="2"/>
          </rPr>
          <t xml:space="preserve">
Baterías ácido plomo, pilas de reloj, pilas: carbón magnesio, carbón zinc, litio cadmio, litio y zinc; aceite lubricante usado, envases plásticos para contener aceites lubricantes, envases de agroquímicos, colchones, poliestireno.</t>
        </r>
      </text>
    </comment>
    <comment ref="AO26" authorId="0" shapeId="0" xr:uid="{2AF21313-E326-4B81-8C01-D8FDC8E1B286}">
      <text>
        <r>
          <rPr>
            <b/>
            <sz val="9"/>
            <color indexed="81"/>
            <rFont val="Tahoma"/>
            <family val="2"/>
          </rPr>
          <t>marco chinchilla:</t>
        </r>
        <r>
          <rPr>
            <sz val="9"/>
            <color indexed="81"/>
            <rFont val="Tahoma"/>
            <family val="2"/>
          </rPr>
          <t xml:space="preserve">
Colocar el valor numérico</t>
        </r>
      </text>
    </comment>
    <comment ref="AP26" authorId="0" shapeId="0" xr:uid="{F3FE4A90-6C1B-4504-A803-7C682D731AAC}">
      <text>
        <r>
          <rPr>
            <b/>
            <sz val="9"/>
            <color indexed="81"/>
            <rFont val="Tahoma"/>
            <family val="2"/>
          </rPr>
          <t>marco chinchilla:</t>
        </r>
        <r>
          <rPr>
            <sz val="9"/>
            <color indexed="81"/>
            <rFont val="Tahoma"/>
            <family val="2"/>
          </rPr>
          <t xml:space="preserve">
Indicar la unidad de medida de la producción. Por ejemplo: ton de producción terminado</t>
        </r>
      </text>
    </comment>
    <comment ref="A27" authorId="0" shapeId="0" xr:uid="{710336CD-E222-4C0F-954E-9ED95E478122}">
      <text>
        <r>
          <rPr>
            <b/>
            <sz val="9"/>
            <color indexed="81"/>
            <rFont val="Tahoma"/>
            <family val="2"/>
          </rPr>
          <t>marco chinchilla:</t>
        </r>
        <r>
          <rPr>
            <sz val="9"/>
            <color indexed="81"/>
            <rFont val="Tahoma"/>
            <family val="2"/>
          </rPr>
          <t xml:space="preserve">
Ajustar los meses siguientes a partir del mes de inicio del AVP+L. El mes de inicio es el mes siguiente a la fecha de firma del AVP+L. Para ajustar en el cuadro las celdas de los meses siguientes, ponga el cursor en la celda A27, tome la esquina inferior derecha de la celda y hálela hacia abajo.</t>
        </r>
      </text>
    </comment>
    <comment ref="C61" authorId="0" shapeId="0" xr:uid="{7160E5A2-A9D3-4A67-8906-AEE6BF5B9D77}">
      <text>
        <r>
          <rPr>
            <b/>
            <sz val="9"/>
            <color indexed="81"/>
            <rFont val="Tahoma"/>
            <charset val="1"/>
          </rPr>
          <t>marco chinchilla:</t>
        </r>
        <r>
          <rPr>
            <sz val="9"/>
            <color indexed="81"/>
            <rFont val="Tahoma"/>
            <charset val="1"/>
          </rPr>
          <t xml:space="preserve">
Los residuos de manejo especial se encuentran regulados por el Decreto Ejecutivo No. 38272, entre otros. La lista de residuos declarados por el Ministerio de Salud como de manejo especial se encuentra en el Anexo I de dicho decreto.
Consultar el decreto completo en:
http://www.pgrweb.go.cr/scij/Busqueda/Normativa/Normas/nrm_texto_completo.aspx?param1=NRTC&amp;nValor1=1&amp;nValor2=76879&amp;nValor3=114933&amp;param2=1&amp;strTipM=TC&amp;lResultado=2&amp;strSim=simp</t>
        </r>
      </text>
    </comment>
    <comment ref="L61" authorId="0" shapeId="0" xr:uid="{E49259F5-51A5-4338-B7E9-0518D66DBE7D}">
      <text>
        <r>
          <rPr>
            <b/>
            <sz val="9"/>
            <color indexed="81"/>
            <rFont val="Tahoma"/>
            <family val="2"/>
          </rPr>
          <t>marco chinchilla:</t>
        </r>
        <r>
          <rPr>
            <sz val="9"/>
            <color indexed="81"/>
            <rFont val="Tahoma"/>
            <family val="2"/>
          </rPr>
          <t xml:space="preserve">
Estas columnas se calculan empleando la siguiente formula:
V = Ga - Gi
Donde:
V = Variación (kg)
Ga = Recolección de residuos (kg)
Gi = Residuos generados según Línea Base (kg)
Por lo tanto un resultado positivo indica que se la recolección se incrementó respecto a la línea base. Un resultado negativo indica que la recolección se disminuyó respecto a la línea base.</t>
        </r>
      </text>
    </comment>
    <comment ref="U61" authorId="0" shapeId="0" xr:uid="{93478981-9F65-4919-8D2B-3302178DC971}">
      <text>
        <r>
          <rPr>
            <b/>
            <sz val="9"/>
            <color indexed="81"/>
            <rFont val="Tahoma"/>
            <family val="2"/>
          </rPr>
          <t>marco chinchilla:</t>
        </r>
        <r>
          <rPr>
            <sz val="9"/>
            <color indexed="81"/>
            <rFont val="Tahoma"/>
            <family val="2"/>
          </rPr>
          <t xml:space="preserve">
Incluir los costos en los que incurre la organización para brindar una adecuada gestión a los residuos. Si más bien se perciben ingresos, colocarlo con valores negativos.</t>
        </r>
      </text>
    </comment>
    <comment ref="AD61" authorId="0" shapeId="0" xr:uid="{D7543358-672A-493F-9CB2-92E239FFE7DE}">
      <text>
        <r>
          <rPr>
            <b/>
            <sz val="9"/>
            <color indexed="81"/>
            <rFont val="Tahoma"/>
            <family val="2"/>
          </rPr>
          <t>marco chinchilla:</t>
        </r>
        <r>
          <rPr>
            <sz val="9"/>
            <color indexed="81"/>
            <rFont val="Tahoma"/>
            <family val="2"/>
          </rPr>
          <t xml:space="preserve">
Estas columnas se calculan empleando la siguiente formula:
V = Ca - Ci
Donde:
V = Variación (colones)
Ca = Costo de gestión actuales (colones)
Ci = Costos de gestión según Línea Base (colones)
Por lo tanto un resultado positivo indica que se incrementó los costos de gestión respecto a la línea base. Un resultado negativo indica que llos costos de gestión disminuyeron respecto a la línea base.
</t>
        </r>
      </text>
    </comment>
    <comment ref="C62" authorId="0" shapeId="0" xr:uid="{DEDA13BC-61DA-4937-A8DF-D85313B0B561}">
      <text>
        <r>
          <rPr>
            <b/>
            <sz val="9"/>
            <color indexed="81"/>
            <rFont val="Tahoma"/>
            <family val="2"/>
          </rPr>
          <t>marco chinchilla:</t>
        </r>
        <r>
          <rPr>
            <sz val="9"/>
            <color indexed="81"/>
            <rFont val="Tahoma"/>
            <family val="2"/>
          </rPr>
          <t xml:space="preserve">
Reguladas por el Decreto Ejecutivo N° 33745- S del 8 de febrero del 2007 "Reglamento sobre Llantas de Desecho"</t>
        </r>
      </text>
    </comment>
    <comment ref="E62" authorId="0" shapeId="0" xr:uid="{AC98668F-5E53-40C3-82B5-A9B6DCCB2C9C}">
      <text>
        <r>
          <rPr>
            <b/>
            <sz val="9"/>
            <color indexed="81"/>
            <rFont val="Tahoma"/>
            <family val="2"/>
          </rPr>
          <t>marco chinchilla:</t>
        </r>
        <r>
          <rPr>
            <sz val="9"/>
            <color indexed="81"/>
            <rFont val="Tahoma"/>
            <family val="2"/>
          </rPr>
          <t xml:space="preserve">
Aires acondicionados, refrigeradoras, transporte de frío y equipos de Refrigeración industrial. </t>
        </r>
      </text>
    </comment>
    <comment ref="F62" authorId="0" shapeId="0" xr:uid="{6BA77BA0-DF52-43E7-B850-0EB63E2661F7}">
      <text>
        <r>
          <rPr>
            <b/>
            <sz val="9"/>
            <color indexed="81"/>
            <rFont val="Tahoma"/>
            <family val="2"/>
          </rPr>
          <t>marco chinchilla:</t>
        </r>
        <r>
          <rPr>
            <sz val="9"/>
            <color indexed="81"/>
            <rFont val="Tahoma"/>
            <family val="2"/>
          </rPr>
          <t xml:space="preserve">
Línea blanca</t>
        </r>
      </text>
    </comment>
    <comment ref="G62" authorId="0" shapeId="0" xr:uid="{9F7B1FD9-9B4B-45BA-8FFC-2F672C237583}">
      <text>
        <r>
          <rPr>
            <b/>
            <sz val="9"/>
            <color indexed="81"/>
            <rFont val="Tahoma"/>
            <family val="2"/>
          </rPr>
          <t>marco chinchilla:</t>
        </r>
        <r>
          <rPr>
            <sz val="9"/>
            <color indexed="81"/>
            <rFont val="Tahoma"/>
            <family val="2"/>
          </rPr>
          <t xml:space="preserve">
Regulados por el Decreto Ejecutivo N° 35933-S del 12 de febrero del 2010 "Reglamento para la Gestión Integral de Residuos Electrónicos".</t>
        </r>
      </text>
    </comment>
    <comment ref="H62" authorId="0" shapeId="0" xr:uid="{BA166AE9-77CB-432D-9807-9E0D63D08125}">
      <text>
        <r>
          <rPr>
            <b/>
            <sz val="9"/>
            <color indexed="81"/>
            <rFont val="Tahoma"/>
            <family val="2"/>
          </rPr>
          <t>marco chinchilla:</t>
        </r>
        <r>
          <rPr>
            <sz val="9"/>
            <color indexed="81"/>
            <rFont val="Tahoma"/>
            <family val="2"/>
          </rPr>
          <t xml:space="preserve">
Vehículos automotores y equipo especial</t>
        </r>
      </text>
    </comment>
    <comment ref="J62" authorId="0" shapeId="0" xr:uid="{FA6C3D13-02C0-4E20-B76E-C5DD6E724EB7}">
      <text>
        <r>
          <rPr>
            <b/>
            <sz val="9"/>
            <color indexed="81"/>
            <rFont val="Tahoma"/>
            <family val="2"/>
          </rPr>
          <t>marco chinchilla:</t>
        </r>
        <r>
          <rPr>
            <sz val="9"/>
            <color indexed="81"/>
            <rFont val="Tahoma"/>
            <family val="2"/>
          </rPr>
          <t xml:space="preserve">
Baterías ácido plomo, pilas de reloj, pilas: carbón magnesio, carbón zinc, litio cadmio, litio y zinc; aceite lubricante usado, envases plásticos para contener aceites lubricantes, envases de agroquímicos, colchones, poliestireno.</t>
        </r>
      </text>
    </comment>
    <comment ref="L62" authorId="0" shapeId="0" xr:uid="{4411C298-13FC-4A21-B3EE-F84F2D52CC41}">
      <text>
        <r>
          <rPr>
            <b/>
            <sz val="9"/>
            <color indexed="81"/>
            <rFont val="Tahoma"/>
            <family val="2"/>
          </rPr>
          <t>marco chinchilla:</t>
        </r>
        <r>
          <rPr>
            <sz val="9"/>
            <color indexed="81"/>
            <rFont val="Tahoma"/>
            <family val="2"/>
          </rPr>
          <t xml:space="preserve">
Reguladas por el Decreto Ejecutivo N° 33745- S del 8 de febrero del 2007 "Reglamento sobre Llantas de Desecho"</t>
        </r>
      </text>
    </comment>
    <comment ref="N62" authorId="0" shapeId="0" xr:uid="{2ED88EE2-F2F2-4939-9971-5FD02251BC63}">
      <text>
        <r>
          <rPr>
            <b/>
            <sz val="9"/>
            <color indexed="81"/>
            <rFont val="Tahoma"/>
            <family val="2"/>
          </rPr>
          <t>marco chinchilla:</t>
        </r>
        <r>
          <rPr>
            <sz val="9"/>
            <color indexed="81"/>
            <rFont val="Tahoma"/>
            <family val="2"/>
          </rPr>
          <t xml:space="preserve">
Aires acondicionados, refrigeradoras, transporte de frío y equipos de Refrigeración industrial. </t>
        </r>
      </text>
    </comment>
    <comment ref="O62" authorId="0" shapeId="0" xr:uid="{83AFFDB3-EC24-4BC7-B46D-8A0333C4E0E1}">
      <text>
        <r>
          <rPr>
            <b/>
            <sz val="9"/>
            <color indexed="81"/>
            <rFont val="Tahoma"/>
            <family val="2"/>
          </rPr>
          <t>marco chinchilla:</t>
        </r>
        <r>
          <rPr>
            <sz val="9"/>
            <color indexed="81"/>
            <rFont val="Tahoma"/>
            <family val="2"/>
          </rPr>
          <t xml:space="preserve">
Línea blanca</t>
        </r>
      </text>
    </comment>
    <comment ref="P62" authorId="0" shapeId="0" xr:uid="{FD76218D-938B-44D0-9E9A-2A2D66EEB131}">
      <text>
        <r>
          <rPr>
            <b/>
            <sz val="9"/>
            <color indexed="81"/>
            <rFont val="Tahoma"/>
            <family val="2"/>
          </rPr>
          <t>marco chinchilla:</t>
        </r>
        <r>
          <rPr>
            <sz val="9"/>
            <color indexed="81"/>
            <rFont val="Tahoma"/>
            <family val="2"/>
          </rPr>
          <t xml:space="preserve">
Regulados por el Decreto Ejecutivo N° 35933-S del 12 de febrero del 2010 "Reglamento para la Gestión Integral de Residuos Electrónicos".</t>
        </r>
      </text>
    </comment>
    <comment ref="Q62" authorId="0" shapeId="0" xr:uid="{EB123583-747D-464D-B7B1-3DA489484698}">
      <text>
        <r>
          <rPr>
            <b/>
            <sz val="9"/>
            <color indexed="81"/>
            <rFont val="Tahoma"/>
            <family val="2"/>
          </rPr>
          <t>marco chinchilla:</t>
        </r>
        <r>
          <rPr>
            <sz val="9"/>
            <color indexed="81"/>
            <rFont val="Tahoma"/>
            <family val="2"/>
          </rPr>
          <t xml:space="preserve">
Vehículos automotores y equipo especial</t>
        </r>
      </text>
    </comment>
    <comment ref="S62" authorId="0" shapeId="0" xr:uid="{72D78EE2-683F-4F4A-9EB3-BC630759B363}">
      <text>
        <r>
          <rPr>
            <b/>
            <sz val="9"/>
            <color indexed="81"/>
            <rFont val="Tahoma"/>
            <family val="2"/>
          </rPr>
          <t>marco chinchilla:</t>
        </r>
        <r>
          <rPr>
            <sz val="9"/>
            <color indexed="81"/>
            <rFont val="Tahoma"/>
            <family val="2"/>
          </rPr>
          <t xml:space="preserve">
Baterías ácido plomo, pilas de reloj, pilas: carbón magnesio, carbón zinc, litio cadmio, litio y zinc; aceite lubricante usado, envases plásticos para contener aceites lubricantes, envases de agroquímicos, colchones, poliestireno.</t>
        </r>
      </text>
    </comment>
    <comment ref="U62" authorId="0" shapeId="0" xr:uid="{6390B900-7456-4015-9BF0-4912A27D902B}">
      <text>
        <r>
          <rPr>
            <b/>
            <sz val="9"/>
            <color indexed="81"/>
            <rFont val="Tahoma"/>
            <family val="2"/>
          </rPr>
          <t>marco chinchilla:</t>
        </r>
        <r>
          <rPr>
            <sz val="9"/>
            <color indexed="81"/>
            <rFont val="Tahoma"/>
            <family val="2"/>
          </rPr>
          <t xml:space="preserve">
Reguladas por el Decreto Ejecutivo N° 33745- S del 8 de febrero del 2007 "Reglamento sobre Llantas de Desecho"</t>
        </r>
      </text>
    </comment>
    <comment ref="W62" authorId="0" shapeId="0" xr:uid="{3B802A56-B237-4ECF-B3F2-9DC45C5AABCA}">
      <text>
        <r>
          <rPr>
            <b/>
            <sz val="9"/>
            <color indexed="81"/>
            <rFont val="Tahoma"/>
            <family val="2"/>
          </rPr>
          <t>marco chinchilla:</t>
        </r>
        <r>
          <rPr>
            <sz val="9"/>
            <color indexed="81"/>
            <rFont val="Tahoma"/>
            <family val="2"/>
          </rPr>
          <t xml:space="preserve">
Aires acondicionados, refrigeradoras, transporte de frío y equipos de Refrigeración industrial. </t>
        </r>
      </text>
    </comment>
    <comment ref="X62" authorId="0" shapeId="0" xr:uid="{4A17BAA4-0ACA-4BC7-B25E-2970E03B25B0}">
      <text>
        <r>
          <rPr>
            <b/>
            <sz val="9"/>
            <color indexed="81"/>
            <rFont val="Tahoma"/>
            <family val="2"/>
          </rPr>
          <t>marco chinchilla:</t>
        </r>
        <r>
          <rPr>
            <sz val="9"/>
            <color indexed="81"/>
            <rFont val="Tahoma"/>
            <family val="2"/>
          </rPr>
          <t xml:space="preserve">
Línea blanca</t>
        </r>
      </text>
    </comment>
    <comment ref="Y62" authorId="0" shapeId="0" xr:uid="{AF8DD060-C078-42E0-B70A-3257A8477F96}">
      <text>
        <r>
          <rPr>
            <b/>
            <sz val="9"/>
            <color indexed="81"/>
            <rFont val="Tahoma"/>
            <family val="2"/>
          </rPr>
          <t>marco chinchilla:</t>
        </r>
        <r>
          <rPr>
            <sz val="9"/>
            <color indexed="81"/>
            <rFont val="Tahoma"/>
            <family val="2"/>
          </rPr>
          <t xml:space="preserve">
Regulados por el Decreto Ejecutivo N° 35933-S del 12 de febrero del 2010 "Reglamento para la Gestión Integral de Residuos Electrónicos".</t>
        </r>
      </text>
    </comment>
    <comment ref="Z62" authorId="0" shapeId="0" xr:uid="{CC5CC1DB-C881-4337-A143-6D237AD043CF}">
      <text>
        <r>
          <rPr>
            <b/>
            <sz val="9"/>
            <color indexed="81"/>
            <rFont val="Tahoma"/>
            <family val="2"/>
          </rPr>
          <t>marco chinchilla:</t>
        </r>
        <r>
          <rPr>
            <sz val="9"/>
            <color indexed="81"/>
            <rFont val="Tahoma"/>
            <family val="2"/>
          </rPr>
          <t xml:space="preserve">
Vehículos automotores y equipo especial</t>
        </r>
      </text>
    </comment>
    <comment ref="AB62" authorId="0" shapeId="0" xr:uid="{957E9D7E-B7FC-4562-9C26-19BE15175DE7}">
      <text>
        <r>
          <rPr>
            <b/>
            <sz val="9"/>
            <color indexed="81"/>
            <rFont val="Tahoma"/>
            <family val="2"/>
          </rPr>
          <t>marco chinchilla:</t>
        </r>
        <r>
          <rPr>
            <sz val="9"/>
            <color indexed="81"/>
            <rFont val="Tahoma"/>
            <family val="2"/>
          </rPr>
          <t xml:space="preserve">
Baterías ácido plomo, pilas de reloj, pilas: carbón magnesio, carbón zinc, litio cadmio, litio y zinc; aceite lubricante usado, envases plásticos para contener aceites lubricantes, envases de agroquímicos, colchones, poliestireno.</t>
        </r>
      </text>
    </comment>
    <comment ref="AE62" authorId="0" shapeId="0" xr:uid="{0681F35D-D77F-481F-A06B-4CD9A798AC06}">
      <text>
        <r>
          <rPr>
            <b/>
            <sz val="9"/>
            <color indexed="81"/>
            <rFont val="Tahoma"/>
            <family val="2"/>
          </rPr>
          <t>marco chinchilla:</t>
        </r>
        <r>
          <rPr>
            <sz val="9"/>
            <color indexed="81"/>
            <rFont val="Tahoma"/>
            <family val="2"/>
          </rPr>
          <t xml:space="preserve">
Reguladas por el Decreto Ejecutivo N° 33745- S del 8 de febrero del 2007 "Reglamento sobre Llantas de Desecho"</t>
        </r>
      </text>
    </comment>
    <comment ref="AG62" authorId="0" shapeId="0" xr:uid="{E9C37FCC-018C-4F96-A167-18D0F55A3558}">
      <text>
        <r>
          <rPr>
            <b/>
            <sz val="9"/>
            <color indexed="81"/>
            <rFont val="Tahoma"/>
            <family val="2"/>
          </rPr>
          <t>marco chinchilla:</t>
        </r>
        <r>
          <rPr>
            <sz val="9"/>
            <color indexed="81"/>
            <rFont val="Tahoma"/>
            <family val="2"/>
          </rPr>
          <t xml:space="preserve">
Aires acondicionados, refrigeradoras, transporte de frío y equipos de Refrigeración industrial. </t>
        </r>
      </text>
    </comment>
    <comment ref="AH62" authorId="0" shapeId="0" xr:uid="{4BB502C9-3EDC-42E9-B8A6-77A922590BF0}">
      <text>
        <r>
          <rPr>
            <b/>
            <sz val="9"/>
            <color indexed="81"/>
            <rFont val="Tahoma"/>
            <family val="2"/>
          </rPr>
          <t>marco chinchilla:</t>
        </r>
        <r>
          <rPr>
            <sz val="9"/>
            <color indexed="81"/>
            <rFont val="Tahoma"/>
            <family val="2"/>
          </rPr>
          <t xml:space="preserve">
Línea blanca</t>
        </r>
      </text>
    </comment>
    <comment ref="AI62" authorId="0" shapeId="0" xr:uid="{4C451411-DB5F-45AE-B245-7366EDED1478}">
      <text>
        <r>
          <rPr>
            <b/>
            <sz val="9"/>
            <color indexed="81"/>
            <rFont val="Tahoma"/>
            <family val="2"/>
          </rPr>
          <t>marco chinchilla:</t>
        </r>
        <r>
          <rPr>
            <sz val="9"/>
            <color indexed="81"/>
            <rFont val="Tahoma"/>
            <family val="2"/>
          </rPr>
          <t xml:space="preserve">
Regulados por el Decreto Ejecutivo N° 35933-S del 12 de febrero del 2010 "Reglamento para la Gestión Integral de Residuos Electrónicos".</t>
        </r>
      </text>
    </comment>
    <comment ref="AJ62" authorId="0" shapeId="0" xr:uid="{CF888DA0-B881-4D6F-9365-211C71106581}">
      <text>
        <r>
          <rPr>
            <b/>
            <sz val="9"/>
            <color indexed="81"/>
            <rFont val="Tahoma"/>
            <family val="2"/>
          </rPr>
          <t>marco chinchilla:</t>
        </r>
        <r>
          <rPr>
            <sz val="9"/>
            <color indexed="81"/>
            <rFont val="Tahoma"/>
            <family val="2"/>
          </rPr>
          <t xml:space="preserve">
Vehículos automotores y equipo especial</t>
        </r>
      </text>
    </comment>
    <comment ref="AL62" authorId="0" shapeId="0" xr:uid="{A324C765-3312-4E95-9C04-341022ED5A4F}">
      <text>
        <r>
          <rPr>
            <b/>
            <sz val="9"/>
            <color indexed="81"/>
            <rFont val="Tahoma"/>
            <family val="2"/>
          </rPr>
          <t>marco chinchilla:</t>
        </r>
        <r>
          <rPr>
            <sz val="9"/>
            <color indexed="81"/>
            <rFont val="Tahoma"/>
            <family val="2"/>
          </rPr>
          <t xml:space="preserve">
Baterías ácido plomo, pilas de reloj, pilas: carbón magnesio, carbón zinc, litio cadmio, litio y zinc; aceite lubricante usado, envases plásticos para contener aceites lubricantes, envases de agroquímicos, colchones, poliestireno.</t>
        </r>
      </text>
    </comment>
    <comment ref="AO62" authorId="0" shapeId="0" xr:uid="{2D986F02-FFA4-4EFE-9B2B-3A19155E87A6}">
      <text>
        <r>
          <rPr>
            <b/>
            <sz val="9"/>
            <color indexed="81"/>
            <rFont val="Tahoma"/>
            <family val="2"/>
          </rPr>
          <t>marco chinchilla:</t>
        </r>
        <r>
          <rPr>
            <sz val="9"/>
            <color indexed="81"/>
            <rFont val="Tahoma"/>
            <family val="2"/>
          </rPr>
          <t xml:space="preserve">
Colocar el valor numérico</t>
        </r>
      </text>
    </comment>
    <comment ref="AP62" authorId="0" shapeId="0" xr:uid="{C4B149C5-6452-4A2D-AD89-0185A2C2BBC6}">
      <text>
        <r>
          <rPr>
            <b/>
            <sz val="9"/>
            <color indexed="81"/>
            <rFont val="Tahoma"/>
            <family val="2"/>
          </rPr>
          <t>marco chinchilla:</t>
        </r>
        <r>
          <rPr>
            <sz val="9"/>
            <color indexed="81"/>
            <rFont val="Tahoma"/>
            <family val="2"/>
          </rPr>
          <t xml:space="preserve">
Indicar la unidad de medida de la producción. Por ejemplo: ton de producción terminado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marco chinchilla</author>
  </authors>
  <commentList>
    <comment ref="C5" authorId="0" shapeId="0" xr:uid="{21B4320D-BCEC-47E0-8E13-78B60B25BA4A}">
      <text>
        <r>
          <rPr>
            <b/>
            <sz val="9"/>
            <color indexed="81"/>
            <rFont val="Tahoma"/>
            <family val="2"/>
          </rPr>
          <t>marco chinchilla:</t>
        </r>
        <r>
          <rPr>
            <sz val="9"/>
            <color indexed="81"/>
            <rFont val="Tahoma"/>
            <family val="2"/>
          </rPr>
          <t xml:space="preserve">
Fecha en que se realiza la última actualización de la presente hoja de registro</t>
        </r>
      </text>
    </comment>
    <comment ref="M5" authorId="0" shapeId="0" xr:uid="{9EA8CB28-543F-41BD-BCDF-DF02A2FDF643}">
      <text>
        <r>
          <rPr>
            <b/>
            <sz val="9"/>
            <color indexed="81"/>
            <rFont val="Tahoma"/>
            <family val="2"/>
          </rPr>
          <t>marco chinchilla:</t>
        </r>
        <r>
          <rPr>
            <sz val="9"/>
            <color indexed="81"/>
            <rFont val="Tahoma"/>
            <family val="2"/>
          </rPr>
          <t xml:space="preserve">
Nombre de la persona que ingresa los datos en el presente registro</t>
        </r>
      </text>
    </comment>
    <comment ref="C7" authorId="0" shapeId="0" xr:uid="{AA2D6FA0-C6AC-48F4-A5A3-7C7C894951E1}">
      <text>
        <r>
          <rPr>
            <b/>
            <sz val="9"/>
            <color indexed="81"/>
            <rFont val="Tahoma"/>
            <family val="2"/>
          </rPr>
          <t>marco chinchilla:</t>
        </r>
        <r>
          <rPr>
            <sz val="9"/>
            <color indexed="81"/>
            <rFont val="Tahoma"/>
            <family val="2"/>
          </rPr>
          <t xml:space="preserve">
Se refiere al indicador de línea base establecido en el cuadro 1 del documento de AVP+L firmado.</t>
        </r>
      </text>
    </comment>
    <comment ref="D8" authorId="0" shapeId="0" xr:uid="{F30B29BD-C288-4FA9-9568-4431AD5E4CE3}">
      <text>
        <r>
          <rPr>
            <b/>
            <sz val="9"/>
            <color indexed="81"/>
            <rFont val="Tahoma"/>
            <charset val="1"/>
          </rPr>
          <t>marco chinchilla:</t>
        </r>
        <r>
          <rPr>
            <sz val="9"/>
            <color indexed="81"/>
            <rFont val="Tahoma"/>
            <charset val="1"/>
          </rPr>
          <t xml:space="preserve">
Los residuos peligrosos se encuentran regulados por el Decreto Ejecutivo No. 41527, entre otros. La lista de residuos pelirgosos y no peligrosos se encuentra en el Anexo I de dicho decreto.
Consultar el decreto completo en:
http://www.pgrweb.go.cr/scij/Busqueda/Normativa/Normas/nrm_texto_completo.aspx?param1=NRTC&amp;nValor1=1&amp;nValor2=88120&amp;nValor3=114959&amp;strTipM=TC</t>
        </r>
      </text>
    </comment>
    <comment ref="K8" authorId="0" shapeId="0" xr:uid="{A4AE6946-DD06-433E-876B-F4A899C0A4A6}">
      <text>
        <r>
          <rPr>
            <b/>
            <sz val="9"/>
            <color indexed="81"/>
            <rFont val="Tahoma"/>
            <family val="2"/>
          </rPr>
          <t>marco chinchilla:</t>
        </r>
        <r>
          <rPr>
            <sz val="9"/>
            <color indexed="81"/>
            <rFont val="Tahoma"/>
            <family val="2"/>
          </rPr>
          <t xml:space="preserve">
Incluir los costos en los que incurre la organización para brindar una adecuada gestión a los resiudos. Si más bien se perciben ingresos, colocarlo con valores negativos.</t>
        </r>
      </text>
    </comment>
    <comment ref="M8" authorId="0" shapeId="0" xr:uid="{FFE3921D-6641-41CB-8FDE-D3AAFECB9823}">
      <text>
        <r>
          <rPr>
            <b/>
            <sz val="9"/>
            <color indexed="81"/>
            <rFont val="Tahoma"/>
            <family val="2"/>
          </rPr>
          <t>marco chinchilla:</t>
        </r>
        <r>
          <rPr>
            <sz val="9"/>
            <color indexed="81"/>
            <rFont val="Tahoma"/>
            <family val="2"/>
          </rPr>
          <t xml:space="preserve">
Indicar el gestor autorizado por el Ministerio de Salud al que se le entregan los residuos. Para los efectos del artículo 32 de la Ley No. 8839 del 24 de junio del 2010 "Ley para la Gestión Integral de Residuos", el gestor autorizado es aquella persona física o jurídica, pública, privada o de economía mixta, dedicada a la gestión integral total o parcial de los residuos. Dentro de esta gestión se encuentran las etapas de recolección, transporte, acopio, valorización, desensamblaje, exportación, importación, tratamiento y disposición final. 
La lista de gestores autorizados por el Ministerio de Salud se encuentra en: https://www.ministeriodesalud.go.cr/index.php/informacion/gestores-de-residuos-ms.</t>
        </r>
      </text>
    </comment>
    <comment ref="P8" authorId="0" shapeId="0" xr:uid="{D57F9D00-F74E-4B73-A0FB-D8828CF1CF83}">
      <text>
        <r>
          <rPr>
            <b/>
            <sz val="9"/>
            <color indexed="81"/>
            <rFont val="Tahoma"/>
            <family val="2"/>
          </rPr>
          <t>marco chinchilla:</t>
        </r>
        <r>
          <rPr>
            <sz val="9"/>
            <color indexed="81"/>
            <rFont val="Tahoma"/>
            <family val="2"/>
          </rPr>
          <t xml:space="preserve">
Describir el residuo generado e incluir cualquier otra aclaración que se considere pertinente. </t>
        </r>
      </text>
    </comment>
    <comment ref="E9" authorId="0" shapeId="0" xr:uid="{D5903EB4-7ED2-47A0-A549-AFADD2255001}">
      <text>
        <r>
          <rPr>
            <b/>
            <sz val="9"/>
            <color indexed="81"/>
            <rFont val="Tahoma"/>
            <family val="2"/>
          </rPr>
          <t>marco chinchilla:</t>
        </r>
        <r>
          <rPr>
            <sz val="9"/>
            <color indexed="81"/>
            <rFont val="Tahoma"/>
            <family val="2"/>
          </rPr>
          <t xml:space="preserve">
Indicar en esta celda el residuo sólido peligroso generado. Ejemplo: Lodos de la PTAR de tipo especial</t>
        </r>
      </text>
    </comment>
    <comment ref="E10" authorId="0" shapeId="0" xr:uid="{1693B27F-9FF3-47FB-9DAA-33A29110B8C2}">
      <text>
        <r>
          <rPr>
            <b/>
            <sz val="9"/>
            <color indexed="81"/>
            <rFont val="Tahoma"/>
            <family val="2"/>
          </rPr>
          <t>marco chinchilla:</t>
        </r>
        <r>
          <rPr>
            <sz val="9"/>
            <color indexed="81"/>
            <rFont val="Tahoma"/>
            <family val="2"/>
          </rPr>
          <t xml:space="preserve">
Indicar en esta celda el residuo sólido peligroso generado. Ejemplo: Lodos de la PTAR de tipo especial</t>
        </r>
      </text>
    </comment>
    <comment ref="E11" authorId="0" shapeId="0" xr:uid="{71BF511F-0DFA-4802-8AFE-B4BD39150CAB}">
      <text>
        <r>
          <rPr>
            <b/>
            <sz val="9"/>
            <color indexed="81"/>
            <rFont val="Tahoma"/>
            <family val="2"/>
          </rPr>
          <t>marco chinchilla:</t>
        </r>
        <r>
          <rPr>
            <sz val="9"/>
            <color indexed="81"/>
            <rFont val="Tahoma"/>
            <family val="2"/>
          </rPr>
          <t xml:space="preserve">
Indicar en esta celda el residuo sólido peligroso generado. Ejemplo: Lodos de la PTAR de tipo especial</t>
        </r>
      </text>
    </comment>
    <comment ref="E12" authorId="0" shapeId="0" xr:uid="{67EBAEF2-48F6-4F8B-A7AD-B0A3AEC440DC}">
      <text>
        <r>
          <rPr>
            <b/>
            <sz val="9"/>
            <color indexed="81"/>
            <rFont val="Tahoma"/>
            <family val="2"/>
          </rPr>
          <t>marco chinchilla:</t>
        </r>
        <r>
          <rPr>
            <sz val="9"/>
            <color indexed="81"/>
            <rFont val="Tahoma"/>
            <family val="2"/>
          </rPr>
          <t xml:space="preserve">
Indicar en esta celda el residuo sólido peligroso generado. Ejemplo: Lodos de la PTAR de tipo especial</t>
        </r>
      </text>
    </comment>
    <comment ref="E13" authorId="0" shapeId="0" xr:uid="{9BA9FF2C-8832-40EA-8D36-C81A8551C8C9}">
      <text>
        <r>
          <rPr>
            <b/>
            <sz val="9"/>
            <color indexed="81"/>
            <rFont val="Tahoma"/>
            <family val="2"/>
          </rPr>
          <t>marco chinchilla:</t>
        </r>
        <r>
          <rPr>
            <sz val="9"/>
            <color indexed="81"/>
            <rFont val="Tahoma"/>
            <family val="2"/>
          </rPr>
          <t xml:space="preserve">
Indicar en esta celda el residuo sólido peligroso generado. Ejemplo: Lodos de la PTAR de tipo especial</t>
        </r>
      </text>
    </comment>
    <comment ref="E14" authorId="0" shapeId="0" xr:uid="{4524F7A3-1E1D-4EB3-8539-4B68E345913C}">
      <text>
        <r>
          <rPr>
            <b/>
            <sz val="9"/>
            <color indexed="81"/>
            <rFont val="Tahoma"/>
            <family val="2"/>
          </rPr>
          <t>marco chinchilla:</t>
        </r>
        <r>
          <rPr>
            <sz val="9"/>
            <color indexed="81"/>
            <rFont val="Tahoma"/>
            <family val="2"/>
          </rPr>
          <t xml:space="preserve">
Indicar en esta celda el residuo sólido peligroso generado. Ejemplo: Lodos de la PTAR de tipo especial</t>
        </r>
      </text>
    </comment>
    <comment ref="E15" authorId="0" shapeId="0" xr:uid="{F9231802-026F-44DA-907F-71FFDF9B1708}">
      <text>
        <r>
          <rPr>
            <b/>
            <sz val="9"/>
            <color indexed="81"/>
            <rFont val="Tahoma"/>
            <family val="2"/>
          </rPr>
          <t>marco chinchilla:</t>
        </r>
        <r>
          <rPr>
            <sz val="9"/>
            <color indexed="81"/>
            <rFont val="Tahoma"/>
            <family val="2"/>
          </rPr>
          <t xml:space="preserve">
Indicar en esta celda el residuo sólido peligroso generado. Ejemplo: Lodos de la PTAR de tipo especial</t>
        </r>
      </text>
    </comment>
    <comment ref="E16" authorId="0" shapeId="0" xr:uid="{294C1F2B-13CC-4460-86F3-7563F48BAFC5}">
      <text>
        <r>
          <rPr>
            <b/>
            <sz val="9"/>
            <color indexed="81"/>
            <rFont val="Tahoma"/>
            <family val="2"/>
          </rPr>
          <t>marco chinchilla:</t>
        </r>
        <r>
          <rPr>
            <sz val="9"/>
            <color indexed="81"/>
            <rFont val="Tahoma"/>
            <family val="2"/>
          </rPr>
          <t xml:space="preserve">
Indicar en esta celda el residuo sólido peligroso generado. Ejemplo: Lodos de la PTAR de tipo especial</t>
        </r>
      </text>
    </comment>
    <comment ref="C19" authorId="0" shapeId="0" xr:uid="{8A10E788-5854-4C98-8154-B34C86514379}">
      <text>
        <r>
          <rPr>
            <b/>
            <sz val="9"/>
            <color indexed="81"/>
            <rFont val="Tahoma"/>
            <family val="2"/>
          </rPr>
          <t>marco chinchilla:</t>
        </r>
        <r>
          <rPr>
            <sz val="9"/>
            <color indexed="81"/>
            <rFont val="Tahoma"/>
            <family val="2"/>
          </rPr>
          <t xml:space="preserve">
Meta ambiental acordada en el AVP+L</t>
        </r>
      </text>
    </comment>
    <comment ref="F20" authorId="0" shapeId="0" xr:uid="{42E2066F-60F8-4181-90EE-47BD718F9319}">
      <text>
        <r>
          <rPr>
            <b/>
            <sz val="9"/>
            <color indexed="81"/>
            <rFont val="Tahoma"/>
            <family val="2"/>
          </rPr>
          <t>marco chinchilla:</t>
        </r>
        <r>
          <rPr>
            <sz val="9"/>
            <color indexed="81"/>
            <rFont val="Tahoma"/>
            <family val="2"/>
          </rPr>
          <t xml:space="preserve">
Colocar el valor meta absoluto al que debe llegar el indicador de línea base. Ej. Si el indicador de línea base era 100 kg de residuos peligrosos generados por mes, y la meta del AVP+L fue reducir en un 25% la generación de residuos pelirgosos (bajar el indicador en 25), entonces en esta celda se debe colocar "75").</t>
        </r>
      </text>
    </comment>
    <comment ref="K20" authorId="0" shapeId="0" xr:uid="{46C24887-D9B8-45B2-A6C3-6EEDB0248BD5}">
      <text>
        <r>
          <rPr>
            <b/>
            <sz val="9"/>
            <color indexed="81"/>
            <rFont val="Tahoma"/>
            <family val="2"/>
          </rPr>
          <t>marco chinchilla:</t>
        </r>
        <r>
          <rPr>
            <sz val="9"/>
            <color indexed="81"/>
            <rFont val="Tahoma"/>
            <family val="2"/>
          </rPr>
          <t xml:space="preserve">
Indicar la unidad de medida de la meta. Por ejemplo: kg de residuos pelirgosos generados por mes</t>
        </r>
      </text>
    </comment>
    <comment ref="C25" authorId="0" shapeId="0" xr:uid="{3FDF2DFD-C151-47E9-98BA-0EB93955664F}">
      <text>
        <r>
          <rPr>
            <b/>
            <sz val="9"/>
            <color indexed="81"/>
            <rFont val="Tahoma"/>
            <charset val="1"/>
          </rPr>
          <t>marco chinchilla:</t>
        </r>
        <r>
          <rPr>
            <sz val="9"/>
            <color indexed="81"/>
            <rFont val="Tahoma"/>
            <charset val="1"/>
          </rPr>
          <t xml:space="preserve">
Los residuos peligrosos se encuentran regulados por el Decreto Ejecutivo No. 41527, entre otros. La lista de residuos pelirgosos y no peligrosos se encuentra en el Anexo I de dicho decreto.
Consultar el decreto completo en:
http://www.pgrweb.go.cr/scij/Busqueda/Normativa/Normas/nrm_texto_completo.aspx?param1=NRTC&amp;nValor1=1&amp;nValor2=88120&amp;nValor3=114959&amp;strTipM=TC</t>
        </r>
      </text>
    </comment>
    <comment ref="L25" authorId="0" shapeId="0" xr:uid="{B6C4D920-3547-4D5B-A177-2A004C335F34}">
      <text>
        <r>
          <rPr>
            <b/>
            <sz val="9"/>
            <color indexed="81"/>
            <rFont val="Tahoma"/>
            <family val="2"/>
          </rPr>
          <t>marco chinchilla:</t>
        </r>
        <r>
          <rPr>
            <sz val="9"/>
            <color indexed="81"/>
            <rFont val="Tahoma"/>
            <family val="2"/>
          </rPr>
          <t xml:space="preserve">
Estas columnas se calculan empleando la siguiente formula:
V = Ga - Gi
Donde:
V = Variación (kg)
Ga = Recolección de residuos (kg)
Gi = Residuos generados según Línea Base (kg)
Por lo tanto un resultado positivo indica que se la recolección se incrementó respecto a la línea base. Un resultado negativo indica que la recolección se disminuyó respecto a la línea base.</t>
        </r>
      </text>
    </comment>
    <comment ref="U25" authorId="0" shapeId="0" xr:uid="{C3F72989-73FD-461A-9B49-FB5D6419E913}">
      <text>
        <r>
          <rPr>
            <b/>
            <sz val="9"/>
            <color indexed="81"/>
            <rFont val="Tahoma"/>
            <family val="2"/>
          </rPr>
          <t>marco chinchilla:</t>
        </r>
        <r>
          <rPr>
            <sz val="9"/>
            <color indexed="81"/>
            <rFont val="Tahoma"/>
            <family val="2"/>
          </rPr>
          <t xml:space="preserve">
Incluir los costos en los que incurre la organización para brindar una adecuada gestión a los residuos. Si más bien se perciben ingresos, colocarlo con valores negativos.</t>
        </r>
      </text>
    </comment>
    <comment ref="AD25" authorId="0" shapeId="0" xr:uid="{7B6D2D44-AE00-4EA4-BC81-4C660F56CF13}">
      <text>
        <r>
          <rPr>
            <b/>
            <sz val="9"/>
            <color indexed="81"/>
            <rFont val="Tahoma"/>
            <family val="2"/>
          </rPr>
          <t>marco chinchilla:</t>
        </r>
        <r>
          <rPr>
            <sz val="9"/>
            <color indexed="81"/>
            <rFont val="Tahoma"/>
            <family val="2"/>
          </rPr>
          <t xml:space="preserve">
Estas columnas se calculan empleando la siguiente formula:
V = Ca - Ci
Donde:
V = Variación (colones)
Ca = Costo de gestión actuales (colones)
Ci = Costos de gestión según Línea Base (colones)
Por lo tanto un resultado positivo indica que se incrementaron los costos de gestión respecto a la línea base. Un resultado negativo indica que llos costos de gestión disminuyeron respecto a la línea base.
</t>
        </r>
      </text>
    </comment>
    <comment ref="AS25" authorId="0" shapeId="0" xr:uid="{C1FF3487-F7E5-4FB9-9EF2-A9A45251D092}">
      <text>
        <r>
          <rPr>
            <b/>
            <sz val="9"/>
            <color indexed="81"/>
            <rFont val="Tahoma"/>
            <family val="2"/>
          </rPr>
          <t>marco chinchilla:</t>
        </r>
        <r>
          <rPr>
            <sz val="9"/>
            <color indexed="81"/>
            <rFont val="Tahoma"/>
            <family val="2"/>
          </rPr>
          <t xml:space="preserve">
Indicar el gestor autorizado por el Ministerio de Salud al que se le entregan los residuos. Para los efectos del artículo 32 de la Ley No. 8839 del 24 de junio del 2010 "Ley para la Gestión Integral de Residuos", el gestor autorizado es aquella persona física o jurídica, pública, privada o de economía mixta, dedicada a la gestión integral total o parcial de los residuos. Dentro de esta gestión se encuentran las etapas de recolección, transporte, acopio, valorización, desensamblaje, exportación, importación, tratamiento y disposición final. 
La lista de gestores autorizados por el Ministerio de Salud se encuentra en: https://www.ministeriodesalud.go.cr/index.php/informacion/gestores-de-residuos-ms.</t>
        </r>
      </text>
    </comment>
    <comment ref="AO27" authorId="0" shapeId="0" xr:uid="{907179CF-028F-478D-8CAE-168DA7A4CD49}">
      <text>
        <r>
          <rPr>
            <b/>
            <sz val="9"/>
            <color indexed="81"/>
            <rFont val="Tahoma"/>
            <family val="2"/>
          </rPr>
          <t>marco chinchilla:</t>
        </r>
        <r>
          <rPr>
            <sz val="9"/>
            <color indexed="81"/>
            <rFont val="Tahoma"/>
            <family val="2"/>
          </rPr>
          <t xml:space="preserve">
Colocar el valor numérico</t>
        </r>
      </text>
    </comment>
    <comment ref="AP27" authorId="0" shapeId="0" xr:uid="{A79C9E9E-3120-41E2-92E6-06DAAD2F276F}">
      <text>
        <r>
          <rPr>
            <b/>
            <sz val="9"/>
            <color indexed="81"/>
            <rFont val="Tahoma"/>
            <family val="2"/>
          </rPr>
          <t>marco chinchilla:</t>
        </r>
        <r>
          <rPr>
            <sz val="9"/>
            <color indexed="81"/>
            <rFont val="Tahoma"/>
            <family val="2"/>
          </rPr>
          <t xml:space="preserve">
Indicar la unidad de medida de la producción. Por ejemplo: ton de producción terminado</t>
        </r>
      </text>
    </comment>
    <comment ref="A28" authorId="0" shapeId="0" xr:uid="{713773E4-8FBB-4825-AE4C-D1451C16F914}">
      <text>
        <r>
          <rPr>
            <b/>
            <sz val="9"/>
            <color indexed="81"/>
            <rFont val="Tahoma"/>
            <family val="2"/>
          </rPr>
          <t>marco chinchilla:</t>
        </r>
        <r>
          <rPr>
            <sz val="9"/>
            <color indexed="81"/>
            <rFont val="Tahoma"/>
            <family val="2"/>
          </rPr>
          <t xml:space="preserve">
Ajustar los meses siguientes a partir del mes de inicio del AVP+L. El mes de inicio es el mes siguiente a la fecha de firma del AVP+L. Para ajustar en el cuadro las celdas de los meses siguientes, ponga el cursor en la celda A28, tome la esquina inferior derecha de la celda y hálela hacia abajo.</t>
        </r>
      </text>
    </comment>
    <comment ref="C62" authorId="0" shapeId="0" xr:uid="{3425AE77-4B0A-472F-B834-BF9545715D97}">
      <text>
        <r>
          <rPr>
            <b/>
            <sz val="9"/>
            <color indexed="81"/>
            <rFont val="Tahoma"/>
            <charset val="1"/>
          </rPr>
          <t>marco chinchilla:</t>
        </r>
        <r>
          <rPr>
            <sz val="9"/>
            <color indexed="81"/>
            <rFont val="Tahoma"/>
            <charset val="1"/>
          </rPr>
          <t xml:space="preserve">
Los residuos peligrosos se encuentran regulados por el Decreto Ejecutivo No. 41527, entre otros. La lista de residuos pelirgosos y no peligrosos se encuentra en el Anexo I de dicho decreto.
Consultar el decreto completo en:
http://www.pgrweb.go.cr/scij/Busqueda/Normativa/Normas/nrm_texto_completo.aspx?param1=NRTC&amp;nValor1=1&amp;nValor2=88120&amp;nValor3=114959&amp;strTipM=TC</t>
        </r>
      </text>
    </comment>
    <comment ref="L62" authorId="0" shapeId="0" xr:uid="{15500C3C-10C9-43DE-B2F4-A091B87672C3}">
      <text>
        <r>
          <rPr>
            <b/>
            <sz val="9"/>
            <color indexed="81"/>
            <rFont val="Tahoma"/>
            <family val="2"/>
          </rPr>
          <t>marco chinchilla:</t>
        </r>
        <r>
          <rPr>
            <sz val="9"/>
            <color indexed="81"/>
            <rFont val="Tahoma"/>
            <family val="2"/>
          </rPr>
          <t xml:space="preserve">
Estas columnas se calculan empleando la siguiente formula:
V = Ga - Gi
Donde:
V = Variación (kg)
Ga = Recolección de residuos (kg)
Gi = Residuos generados según Línea Base (kg)
Por lo tanto un resultado positivo indica que se la recolección se incrementó respecto a la línea base. Un resultado negativo indica que la recolección se disminuyó respecto a la línea base.</t>
        </r>
      </text>
    </comment>
    <comment ref="U62" authorId="0" shapeId="0" xr:uid="{D45CF33F-DD11-4D9F-8703-31C25E321C0B}">
      <text>
        <r>
          <rPr>
            <b/>
            <sz val="9"/>
            <color indexed="81"/>
            <rFont val="Tahoma"/>
            <family val="2"/>
          </rPr>
          <t>marco chinchilla:</t>
        </r>
        <r>
          <rPr>
            <sz val="9"/>
            <color indexed="81"/>
            <rFont val="Tahoma"/>
            <family val="2"/>
          </rPr>
          <t xml:space="preserve">
Incluir los costos en los que incurre la organización para brindar una adecuada gestión a los residuos. Si más bien se perciben ingresos, colocarlo con valores negativos.</t>
        </r>
      </text>
    </comment>
    <comment ref="AD62" authorId="0" shapeId="0" xr:uid="{20975979-2FF8-4DE7-8807-EF74A9270ACC}">
      <text>
        <r>
          <rPr>
            <b/>
            <sz val="9"/>
            <color indexed="81"/>
            <rFont val="Tahoma"/>
            <family val="2"/>
          </rPr>
          <t>marco chinchilla:</t>
        </r>
        <r>
          <rPr>
            <sz val="9"/>
            <color indexed="81"/>
            <rFont val="Tahoma"/>
            <family val="2"/>
          </rPr>
          <t xml:space="preserve">
Estas columnas se calculan empleando la siguiente formula:
V = Ca - Ci
Donde:
V = Variación (colones)
Ca = Costo de gestión actuales (colones)
Ci = Costos de gestión según Línea Base (colones)
Por lo tanto un resultado positivo indica que se incrementaron los costos de gestión respecto a la línea base. Un resultado negativo indica que llos costos de gestión disminuyeron respecto a la línea base.
</t>
        </r>
      </text>
    </comment>
    <comment ref="AO64" authorId="0" shapeId="0" xr:uid="{D255600A-96E1-4C62-B8F4-00CFCD67FE1D}">
      <text>
        <r>
          <rPr>
            <b/>
            <sz val="9"/>
            <color indexed="81"/>
            <rFont val="Tahoma"/>
            <family val="2"/>
          </rPr>
          <t>marco chinchilla:</t>
        </r>
        <r>
          <rPr>
            <sz val="9"/>
            <color indexed="81"/>
            <rFont val="Tahoma"/>
            <family val="2"/>
          </rPr>
          <t xml:space="preserve">
Colocar el valor numérico</t>
        </r>
      </text>
    </comment>
    <comment ref="AP64" authorId="0" shapeId="0" xr:uid="{18016225-66EE-4D80-B0F0-689DCB3C4082}">
      <text>
        <r>
          <rPr>
            <b/>
            <sz val="9"/>
            <color indexed="81"/>
            <rFont val="Tahoma"/>
            <family val="2"/>
          </rPr>
          <t>marco chinchilla:</t>
        </r>
        <r>
          <rPr>
            <sz val="9"/>
            <color indexed="81"/>
            <rFont val="Tahoma"/>
            <family val="2"/>
          </rPr>
          <t xml:space="preserve">
Indicar la unidad de medida de la producción. Por ejemplo: ton de producción terminado</t>
        </r>
      </text>
    </comment>
  </commentList>
</comments>
</file>

<file path=xl/sharedStrings.xml><?xml version="1.0" encoding="utf-8"?>
<sst xmlns="http://schemas.openxmlformats.org/spreadsheetml/2006/main" count="812" uniqueCount="135">
  <si>
    <t>Mes</t>
  </si>
  <si>
    <t>FECHA DE ACTUALIZACIÓN:</t>
  </si>
  <si>
    <t>Responsable de registro:</t>
  </si>
  <si>
    <t>Teléfono:</t>
  </si>
  <si>
    <t>Correo electrónico:</t>
  </si>
  <si>
    <t>Total</t>
  </si>
  <si>
    <t>---</t>
  </si>
  <si>
    <t>Organización:</t>
  </si>
  <si>
    <t>Puesto:</t>
  </si>
  <si>
    <t>Vigencia del AVP+L:</t>
  </si>
  <si>
    <t>Inicio:</t>
  </si>
  <si>
    <t>Fin:</t>
  </si>
  <si>
    <t>Período reportado:</t>
  </si>
  <si>
    <t>Provincia:</t>
  </si>
  <si>
    <t>Ubicación de la planta / edficación</t>
  </si>
  <si>
    <t>Cantón:</t>
  </si>
  <si>
    <t>Distrito:</t>
  </si>
  <si>
    <t>Dirección:</t>
  </si>
  <si>
    <t>ORGANIZACIÓN:</t>
  </si>
  <si>
    <t>EDIFICIO/PROCESO:</t>
  </si>
  <si>
    <t>ENCARGADO DE REGISTRO:</t>
  </si>
  <si>
    <t>Proceso 1</t>
  </si>
  <si>
    <t>Semest. 1</t>
  </si>
  <si>
    <t>Semest. 2</t>
  </si>
  <si>
    <t>Semest. 3</t>
  </si>
  <si>
    <t>Semest. 4</t>
  </si>
  <si>
    <t>Semest. 5</t>
  </si>
  <si>
    <t>INDICADOR DE LÍNEA BASE</t>
  </si>
  <si>
    <t>Unidad de medida:</t>
  </si>
  <si>
    <t>Grupo BIMBO, S.A.</t>
  </si>
  <si>
    <t>Promedio mensual</t>
  </si>
  <si>
    <t>Total del período</t>
  </si>
  <si>
    <t>META AMBIENTAL</t>
  </si>
  <si>
    <t>Meta en función al consumo total</t>
  </si>
  <si>
    <t>Meta en función al consumo por unidad de producción</t>
  </si>
  <si>
    <t>Meta en función al consumo por población servida</t>
  </si>
  <si>
    <t>Juan Pérez</t>
  </si>
  <si>
    <t>Nota: emplear un único archivo en donde se vaya plasmando la totalidad de registros, de manera que se visualice el historial completo durante la vigencia del AVP+L</t>
  </si>
  <si>
    <t>ICE</t>
  </si>
  <si>
    <t>CNFL</t>
  </si>
  <si>
    <t>ESPH</t>
  </si>
  <si>
    <t>JASEC</t>
  </si>
  <si>
    <t>Coopelesca</t>
  </si>
  <si>
    <t>Coopesantos</t>
  </si>
  <si>
    <t>Coopeguanacaste</t>
  </si>
  <si>
    <t>Coopealfaroruiz</t>
  </si>
  <si>
    <t>Otro</t>
  </si>
  <si>
    <t>Orgánicos</t>
  </si>
  <si>
    <t>Envases</t>
  </si>
  <si>
    <t>Aluminio (envases de aluminio, latón y hojalata)</t>
  </si>
  <si>
    <t>Envases (envases de plástico y tetra pak)</t>
  </si>
  <si>
    <t>Papel y cartón</t>
  </si>
  <si>
    <t>Vidrio</t>
  </si>
  <si>
    <t>Observaciones</t>
  </si>
  <si>
    <t>Nota: inserte filas, copie y pegue la fila anterior en caso que se haya fijado más de una meta.</t>
  </si>
  <si>
    <t>kg de residuos ordinarios separados para valorización/empleado/mes</t>
  </si>
  <si>
    <t>Aluminio</t>
  </si>
  <si>
    <t>No valorizables</t>
  </si>
  <si>
    <t>Total valorizables</t>
  </si>
  <si>
    <t>CONTROL DE LA GENERACIÓN DE RESIDUOS SÓLIDOS ORDINARIOS (VALORIZABLES Y NO VALORIZABLES)</t>
  </si>
  <si>
    <t>Total No valorizables</t>
  </si>
  <si>
    <t>Costos de gestión (colones/mes) (Ci)</t>
  </si>
  <si>
    <t>Generación total (kg/mes) (Gi)</t>
  </si>
  <si>
    <t>Variación de la generación mensual de residuos ordinarios respecto a línea base (kg) 
(Ga-Gi)</t>
  </si>
  <si>
    <t>Variación del costo mensual respecto a línea base (colones) (Ca-Ci)</t>
  </si>
  <si>
    <t>Semestre</t>
  </si>
  <si>
    <t>No. total de colaboradores de la organización (E)</t>
  </si>
  <si>
    <t>Tipo de residuo sólido ordinario (RSO)</t>
  </si>
  <si>
    <t>RSO no valorizables (o no separados para valorización)</t>
  </si>
  <si>
    <t>Total RSO separados para valorización</t>
  </si>
  <si>
    <t>Total RSO no separados para valorización</t>
  </si>
  <si>
    <t xml:space="preserve">RSO orgánicos separados </t>
  </si>
  <si>
    <t>CONTROL DE LA GENERACIÓN DE RESIDUOS DE MANEJO ESPECIAL</t>
  </si>
  <si>
    <t>Fluorescentes y bombillos compactos</t>
  </si>
  <si>
    <t>Aires acondicionados y equipos de refrigeración</t>
  </si>
  <si>
    <t>Llantas usadas</t>
  </si>
  <si>
    <t>Artefactos electrónicos</t>
  </si>
  <si>
    <t>Otros residuos de manejo especial</t>
  </si>
  <si>
    <t xml:space="preserve">Artefactos eléctricos </t>
  </si>
  <si>
    <t>Gases refrigerantes</t>
  </si>
  <si>
    <t>Gestor(es) autorizado(s)</t>
  </si>
  <si>
    <t>Tipo de residuo de manejo especial (RME)</t>
  </si>
  <si>
    <t>Florescentes y bombillos</t>
  </si>
  <si>
    <t>RAC</t>
  </si>
  <si>
    <t>Artefactos eléctricos</t>
  </si>
  <si>
    <t>Vehiculos y equipo</t>
  </si>
  <si>
    <t>Vehículos automotores y equipo especial</t>
  </si>
  <si>
    <t>Otros RME</t>
  </si>
  <si>
    <t>Gestor(es) autorizado (s)</t>
  </si>
  <si>
    <t>Variación de la generación respecto a línea base (kg) 
(Ga-Gi)</t>
  </si>
  <si>
    <t>Meta 1 acordada =</t>
  </si>
  <si>
    <t xml:space="preserve">Valor: </t>
  </si>
  <si>
    <t>Valor:</t>
  </si>
  <si>
    <t>Meta 1 acordada=</t>
  </si>
  <si>
    <t>kg de residuos de manejo especial separados por mes</t>
  </si>
  <si>
    <t>CONTROL DE LA GENERACIÓN DE RESIDUOS PELIGROSOS</t>
  </si>
  <si>
    <t>Residuo Peligroso (RP) generado por la organización</t>
  </si>
  <si>
    <t>RP 1:</t>
  </si>
  <si>
    <t>RP 2:</t>
  </si>
  <si>
    <t>RP 3:</t>
  </si>
  <si>
    <t>RP 4:</t>
  </si>
  <si>
    <t>RP 5:</t>
  </si>
  <si>
    <t>RP 6:</t>
  </si>
  <si>
    <t>RP 7:</t>
  </si>
  <si>
    <t>RP 8:</t>
  </si>
  <si>
    <t>CUADRO 1. REGISTRO MENSUAL DE GENERACIÓN DE RESIDUOS DE MANEJO ESPECIAL "RME"</t>
  </si>
  <si>
    <t>CUADRO 2. GENERACIÓN SEMESTRAL DE RESIDUOS DE MANEJO ESPECIAL "RME"</t>
  </si>
  <si>
    <t>CUADRO 2. GENERACIÓN SEMESTRAL DE RESIDUOS SÓLIDOS ORDINARIOS "RSO"</t>
  </si>
  <si>
    <t>CUADRO 1. REGISTRO MENSUAL DE GENERACIÓN DE RESIDUOS PELIGROSOS</t>
  </si>
  <si>
    <t>CUADRO 2. GENERACIÓN SEMESTRAL DE RESIDUOS PELIGROSOS</t>
  </si>
  <si>
    <t>Trapos con combustibles</t>
  </si>
  <si>
    <t>Lodos del STAR</t>
  </si>
  <si>
    <t>Envases de plaguicidas</t>
  </si>
  <si>
    <t>Cenizas volantes</t>
  </si>
  <si>
    <t>Alquitarnes ácidos</t>
  </si>
  <si>
    <t>Componentes con Hg</t>
  </si>
  <si>
    <t>Baterías de plomo</t>
  </si>
  <si>
    <t>Alquitranes ácidos</t>
  </si>
  <si>
    <t>Costos de gestión (colones/mes) 
(Ca)</t>
  </si>
  <si>
    <t>Generación de Residuos de Manejo Especial "RME" (kg/mes) 
(Ga)</t>
  </si>
  <si>
    <t>Costos de gestión por kg de residuo (colones/kg) 
(Ca/Ga)</t>
  </si>
  <si>
    <t>Generación de residuos ordinarios (kg/mes) 
(Ga)</t>
  </si>
  <si>
    <t>Variación del costo mensual respecto a línea base (colones) 
(Ca-Ci)</t>
  </si>
  <si>
    <t>Indicador de generación (kg/empleado/mes) 
(Ga/E)</t>
  </si>
  <si>
    <t>Producción total (P)</t>
  </si>
  <si>
    <t>Valor</t>
  </si>
  <si>
    <t>Unidad de medida</t>
  </si>
  <si>
    <t>ton producto terminado</t>
  </si>
  <si>
    <t>kg/empleado/ mes (Ga/E)</t>
  </si>
  <si>
    <t xml:space="preserve"> kg/unidad prod. (Ga/P)</t>
  </si>
  <si>
    <t>Indicadores de generación de RME</t>
  </si>
  <si>
    <t>Tasa de separación</t>
  </si>
  <si>
    <t>Generación percápita 
(kg/empleado/mes)</t>
  </si>
  <si>
    <t>Tasa de separación de RSO</t>
  </si>
  <si>
    <t>CUADRO 1. REGISTRO MENSUAL DE GENERACIÓN DE RESIDUOS ORDINARIOS (RSO)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</si>
</sst>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quot;€&quot;_-;\-* #,##0.00\ &quot;€&quot;_-;_-* &quot;-&quot;??\ &quot;€&quot;_-;_-@_-"/>
    <numFmt numFmtId="165" formatCode="&quot;₡&quot;#,##0"/>
    <numFmt numFmtId="166" formatCode="[$-140A]d&quot; de &quot;mmmm&quot; de &quot;yyyy;@"/>
    <numFmt numFmtId="167" formatCode="0.0"/>
    <numFmt numFmtId="168" formatCode="[$₡-140A]#,##0"/>
    <numFmt numFmtId="169" formatCode="#,##0.0"/>
  </numFmts>
  <fonts count="29" x14ac:knownFonts="1">
    <font>
      <sz val="11"/>
      <color theme="1"/>
      <name val="Calibri"/>
      <family val="2"/>
      <scheme val="minor"/>
    </font>
    <font>
      <sz val="11"/>
      <color indexed="8"/>
      <name val="Calibri"/>
      <family val="2"/>
    </font>
    <font>
      <b/>
      <sz val="11"/>
      <color indexed="8"/>
      <name val="Calibri"/>
      <family val="2"/>
    </font>
    <font>
      <sz val="8"/>
      <name val="Calibri"/>
      <family val="2"/>
    </font>
    <font>
      <sz val="11"/>
      <color theme="1"/>
      <name val="Calibri"/>
      <family val="2"/>
      <scheme val="minor"/>
    </font>
    <font>
      <b/>
      <sz val="11"/>
      <color theme="1"/>
      <name val="Calibri"/>
      <family val="2"/>
      <scheme val="minor"/>
    </font>
    <font>
      <b/>
      <sz val="18"/>
      <color theme="1"/>
      <name val="Calibri"/>
      <family val="2"/>
      <scheme val="minor"/>
    </font>
    <font>
      <b/>
      <sz val="11"/>
      <color theme="0"/>
      <name val="Calibri"/>
      <family val="2"/>
      <scheme val="minor"/>
    </font>
    <font>
      <sz val="11"/>
      <name val="Calibri"/>
      <family val="2"/>
    </font>
    <font>
      <i/>
      <sz val="9"/>
      <name val="Calibri"/>
      <family val="2"/>
    </font>
    <font>
      <sz val="14"/>
      <color theme="1"/>
      <name val="Calibri"/>
      <family val="2"/>
      <scheme val="minor"/>
    </font>
    <font>
      <b/>
      <sz val="14"/>
      <color theme="1"/>
      <name val="Calibri"/>
      <family val="2"/>
      <scheme val="minor"/>
    </font>
    <font>
      <b/>
      <i/>
      <sz val="14"/>
      <color theme="1"/>
      <name val="Calibri"/>
      <family val="2"/>
      <scheme val="minor"/>
    </font>
    <font>
      <b/>
      <sz val="11"/>
      <name val="Calibri"/>
      <family val="2"/>
    </font>
    <font>
      <i/>
      <sz val="11"/>
      <color theme="1"/>
      <name val="Calibri"/>
      <family val="2"/>
      <scheme val="minor"/>
    </font>
    <font>
      <sz val="9"/>
      <color indexed="81"/>
      <name val="Tahoma"/>
      <family val="2"/>
    </font>
    <font>
      <b/>
      <sz val="9"/>
      <color indexed="81"/>
      <name val="Tahoma"/>
      <family val="2"/>
    </font>
    <font>
      <i/>
      <sz val="11"/>
      <color indexed="8"/>
      <name val="Calibri"/>
      <family val="2"/>
    </font>
    <font>
      <i/>
      <sz val="10"/>
      <color indexed="8"/>
      <name val="Calibri"/>
      <family val="2"/>
    </font>
    <font>
      <sz val="10"/>
      <color theme="1"/>
      <name val="Calibri"/>
      <family val="2"/>
      <scheme val="minor"/>
    </font>
    <font>
      <b/>
      <sz val="11"/>
      <color theme="0"/>
      <name val="Calibri"/>
      <family val="2"/>
    </font>
    <font>
      <b/>
      <sz val="11"/>
      <name val="Calibri"/>
      <family val="2"/>
      <scheme val="minor"/>
    </font>
    <font>
      <b/>
      <sz val="10"/>
      <color theme="0"/>
      <name val="Calibri"/>
      <family val="2"/>
      <scheme val="minor"/>
    </font>
    <font>
      <b/>
      <sz val="9"/>
      <color theme="0"/>
      <name val="Calibri"/>
      <family val="2"/>
      <scheme val="minor"/>
    </font>
    <font>
      <b/>
      <sz val="12"/>
      <color theme="1"/>
      <name val="Calibri"/>
      <family val="2"/>
      <scheme val="minor"/>
    </font>
    <font>
      <sz val="9"/>
      <color indexed="81"/>
      <name val="Tahoma"/>
      <charset val="1"/>
    </font>
    <font>
      <b/>
      <sz val="9"/>
      <color indexed="81"/>
      <name val="Tahoma"/>
      <charset val="1"/>
    </font>
    <font>
      <sz val="10.5"/>
      <color theme="1"/>
      <name val="Calibri"/>
      <family val="2"/>
      <scheme val="minor"/>
    </font>
    <font>
      <b/>
      <sz val="10.5"/>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59999389629810485"/>
        <bgColor indexed="64"/>
      </patternFill>
    </fill>
  </fills>
  <borders count="89">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theme="0"/>
      </left>
      <right style="thin">
        <color theme="0"/>
      </right>
      <top style="thin">
        <color theme="0"/>
      </top>
      <bottom style="medium">
        <color indexed="64"/>
      </bottom>
      <diagonal/>
    </border>
    <border>
      <left style="medium">
        <color indexed="64"/>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medium">
        <color indexed="64"/>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medium">
        <color theme="0"/>
      </right>
      <top style="medium">
        <color indexed="64"/>
      </top>
      <bottom style="thin">
        <color indexed="64"/>
      </bottom>
      <diagonal/>
    </border>
    <border>
      <left style="medium">
        <color theme="0"/>
      </left>
      <right style="medium">
        <color theme="0"/>
      </right>
      <top style="medium">
        <color indexed="64"/>
      </top>
      <bottom style="thin">
        <color indexed="64"/>
      </bottom>
      <diagonal/>
    </border>
    <border>
      <left style="medium">
        <color theme="0"/>
      </left>
      <right style="medium">
        <color theme="0"/>
      </right>
      <top style="medium">
        <color indexed="64"/>
      </top>
      <bottom/>
      <diagonal/>
    </border>
    <border>
      <left style="medium">
        <color theme="0"/>
      </left>
      <right style="medium">
        <color indexed="64"/>
      </right>
      <top style="medium">
        <color indexed="64"/>
      </top>
      <bottom style="thin">
        <color indexed="64"/>
      </bottom>
      <diagonal/>
    </border>
    <border>
      <left style="thin">
        <color theme="0"/>
      </left>
      <right style="thin">
        <color theme="0"/>
      </right>
      <top style="thin">
        <color theme="0"/>
      </top>
      <bottom/>
      <diagonal/>
    </border>
    <border>
      <left style="thin">
        <color indexed="64"/>
      </left>
      <right style="thin">
        <color indexed="64"/>
      </right>
      <top/>
      <bottom/>
      <diagonal/>
    </border>
    <border>
      <left style="thin">
        <color theme="0"/>
      </left>
      <right style="thin">
        <color theme="0"/>
      </right>
      <top style="medium">
        <color indexed="64"/>
      </top>
      <bottom style="thin">
        <color theme="0"/>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theme="0"/>
      </left>
      <right/>
      <top style="medium">
        <color indexed="64"/>
      </top>
      <bottom style="thin">
        <color theme="0"/>
      </bottom>
      <diagonal/>
    </border>
    <border>
      <left style="thin">
        <color theme="0"/>
      </left>
      <right/>
      <top style="thin">
        <color theme="0"/>
      </top>
      <bottom style="medium">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medium">
        <color indexed="64"/>
      </top>
      <bottom style="thin">
        <color theme="0"/>
      </bottom>
      <diagonal/>
    </border>
    <border>
      <left/>
      <right style="thin">
        <color theme="0"/>
      </right>
      <top style="medium">
        <color indexed="64"/>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style="medium">
        <color indexed="64"/>
      </top>
      <bottom/>
      <diagonal/>
    </border>
    <border>
      <left style="thin">
        <color theme="0"/>
      </left>
      <right style="thin">
        <color theme="0"/>
      </right>
      <top/>
      <bottom style="medium">
        <color indexed="64"/>
      </bottom>
      <diagonal/>
    </border>
    <border>
      <left style="medium">
        <color indexed="64"/>
      </left>
      <right style="medium">
        <color indexed="64"/>
      </right>
      <top/>
      <bottom style="thin">
        <color indexed="64"/>
      </bottom>
      <diagonal/>
    </border>
    <border>
      <left style="thin">
        <color theme="0"/>
      </left>
      <right/>
      <top style="medium">
        <color indexed="64"/>
      </top>
      <bottom/>
      <diagonal/>
    </border>
    <border>
      <left/>
      <right/>
      <top style="medium">
        <color indexed="64"/>
      </top>
      <bottom/>
      <diagonal/>
    </border>
    <border>
      <left/>
      <right style="thin">
        <color theme="0"/>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theme="0"/>
      </right>
      <top style="medium">
        <color indexed="64"/>
      </top>
      <bottom/>
      <diagonal/>
    </border>
    <border>
      <left style="medium">
        <color indexed="64"/>
      </left>
      <right style="thin">
        <color theme="0"/>
      </right>
      <top/>
      <bottom/>
      <diagonal/>
    </border>
    <border>
      <left style="thin">
        <color theme="0"/>
      </left>
      <right style="thin">
        <color theme="0"/>
      </right>
      <top/>
      <bottom/>
      <diagonal/>
    </border>
    <border>
      <left style="thin">
        <color theme="0"/>
      </left>
      <right style="medium">
        <color indexed="64"/>
      </right>
      <top/>
      <bottom/>
      <diagonal/>
    </border>
    <border>
      <left style="medium">
        <color indexed="64"/>
      </left>
      <right/>
      <top/>
      <bottom style="thin">
        <color indexed="64"/>
      </bottom>
      <diagonal/>
    </border>
    <border>
      <left style="medium">
        <color indexed="64"/>
      </left>
      <right/>
      <top/>
      <bottom/>
      <diagonal/>
    </border>
    <border>
      <left style="medium">
        <color indexed="64"/>
      </left>
      <right style="thin">
        <color theme="0"/>
      </right>
      <top/>
      <bottom style="medium">
        <color indexed="64"/>
      </bottom>
      <diagonal/>
    </border>
    <border>
      <left style="thin">
        <color theme="0"/>
      </left>
      <right style="medium">
        <color indexed="64"/>
      </right>
      <top/>
      <bottom style="medium">
        <color indexed="64"/>
      </bottom>
      <diagonal/>
    </border>
    <border>
      <left style="medium">
        <color theme="0"/>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theme="0"/>
      </right>
      <top style="medium">
        <color indexed="64"/>
      </top>
      <bottom style="medium">
        <color indexed="64"/>
      </bottom>
      <diagonal/>
    </border>
    <border>
      <left style="medium">
        <color indexed="64"/>
      </left>
      <right/>
      <top style="medium">
        <color indexed="64"/>
      </top>
      <bottom style="medium">
        <color indexed="64"/>
      </bottom>
      <diagonal/>
    </border>
  </borders>
  <cellStyleXfs count="2">
    <xf numFmtId="0" fontId="0" fillId="0" borderId="0"/>
    <xf numFmtId="164" fontId="1" fillId="0" borderId="0" applyFont="0" applyFill="0" applyBorder="0" applyAlignment="0" applyProtection="0"/>
  </cellStyleXfs>
  <cellXfs count="437">
    <xf numFmtId="0" fontId="0" fillId="0" borderId="0" xfId="0"/>
    <xf numFmtId="0" fontId="0" fillId="0" borderId="0" xfId="0" applyProtection="1"/>
    <xf numFmtId="0" fontId="9" fillId="2" borderId="0" xfId="0" applyFont="1" applyFill="1" applyBorder="1" applyAlignment="1" applyProtection="1">
      <alignment wrapText="1"/>
    </xf>
    <xf numFmtId="0" fontId="2" fillId="0" borderId="0" xfId="0" applyFont="1" applyAlignment="1" applyProtection="1">
      <alignment horizontal="right"/>
    </xf>
    <xf numFmtId="0" fontId="0" fillId="0" borderId="0" xfId="0" applyBorder="1" applyProtection="1"/>
    <xf numFmtId="0" fontId="11" fillId="0" borderId="0" xfId="0" applyFont="1" applyFill="1" applyBorder="1" applyAlignment="1" applyProtection="1"/>
    <xf numFmtId="0" fontId="12" fillId="0" borderId="0" xfId="0" applyFont="1" applyFill="1" applyBorder="1" applyAlignment="1" applyProtection="1">
      <alignment horizontal="right"/>
    </xf>
    <xf numFmtId="0" fontId="12" fillId="0" borderId="0" xfId="0" applyFont="1" applyFill="1" applyBorder="1" applyAlignment="1" applyProtection="1"/>
    <xf numFmtId="0" fontId="10" fillId="0" borderId="0" xfId="0" applyFont="1" applyBorder="1" applyProtection="1"/>
    <xf numFmtId="0" fontId="11" fillId="0" borderId="0" xfId="0" applyFont="1" applyFill="1" applyBorder="1" applyProtection="1"/>
    <xf numFmtId="0" fontId="11" fillId="0" borderId="0" xfId="0" applyFont="1" applyFill="1" applyBorder="1" applyAlignment="1" applyProtection="1">
      <alignment horizontal="right"/>
    </xf>
    <xf numFmtId="0" fontId="10" fillId="0" borderId="0" xfId="0" applyFont="1" applyBorder="1" applyAlignment="1" applyProtection="1"/>
    <xf numFmtId="14" fontId="10" fillId="0" borderId="0" xfId="0" applyNumberFormat="1" applyFont="1" applyBorder="1" applyAlignment="1" applyProtection="1"/>
    <xf numFmtId="0" fontId="10" fillId="0" borderId="0" xfId="0" applyFont="1" applyFill="1" applyBorder="1" applyAlignment="1" applyProtection="1"/>
    <xf numFmtId="0" fontId="2" fillId="0" borderId="0" xfId="0" applyFont="1" applyAlignment="1" applyProtection="1"/>
    <xf numFmtId="0" fontId="2" fillId="0" borderId="0" xfId="0" applyFont="1" applyBorder="1" applyAlignment="1" applyProtection="1">
      <alignment horizontal="right"/>
    </xf>
    <xf numFmtId="165" fontId="5" fillId="3" borderId="8" xfId="0" applyNumberFormat="1" applyFont="1" applyFill="1" applyBorder="1" applyAlignment="1" applyProtection="1">
      <alignment horizontal="center" vertical="center" wrapText="1"/>
    </xf>
    <xf numFmtId="165" fontId="5" fillId="3" borderId="5" xfId="0" applyNumberFormat="1" applyFont="1" applyFill="1" applyBorder="1" applyAlignment="1" applyProtection="1">
      <alignment horizontal="center" vertical="center" wrapText="1"/>
    </xf>
    <xf numFmtId="165" fontId="14" fillId="2" borderId="8" xfId="0" applyNumberFormat="1" applyFont="1" applyFill="1" applyBorder="1" applyAlignment="1" applyProtection="1">
      <alignment horizontal="center" vertical="center" wrapText="1"/>
    </xf>
    <xf numFmtId="0" fontId="5" fillId="0" borderId="0" xfId="0" applyFont="1" applyProtection="1"/>
    <xf numFmtId="0" fontId="13" fillId="2" borderId="0" xfId="0" applyFont="1" applyFill="1" applyBorder="1" applyAlignment="1" applyProtection="1">
      <alignment horizontal="right"/>
    </xf>
    <xf numFmtId="14" fontId="10" fillId="6" borderId="3" xfId="0" applyNumberFormat="1" applyFont="1" applyFill="1" applyBorder="1" applyAlignment="1" applyProtection="1">
      <alignment horizontal="center"/>
      <protection locked="0"/>
    </xf>
    <xf numFmtId="0" fontId="2" fillId="0" borderId="0" xfId="0" applyFont="1" applyAlignment="1" applyProtection="1">
      <alignment horizontal="right" vertical="top"/>
    </xf>
    <xf numFmtId="0" fontId="6" fillId="0" borderId="0" xfId="0" applyFont="1" applyFill="1" applyBorder="1" applyAlignment="1" applyProtection="1">
      <alignment horizontal="center"/>
    </xf>
    <xf numFmtId="0" fontId="0" fillId="0" borderId="0" xfId="0" applyFont="1" applyProtection="1"/>
    <xf numFmtId="165" fontId="14" fillId="5" borderId="8" xfId="0" applyNumberFormat="1" applyFont="1" applyFill="1" applyBorder="1" applyAlignment="1" applyProtection="1">
      <alignment horizontal="center" vertical="center" wrapText="1"/>
    </xf>
    <xf numFmtId="0" fontId="0" fillId="2" borderId="12" xfId="0" applyFill="1" applyBorder="1" applyAlignment="1" applyProtection="1">
      <alignment horizontal="center" vertical="center" wrapText="1"/>
    </xf>
    <xf numFmtId="167" fontId="5" fillId="3" borderId="8" xfId="0" applyNumberFormat="1" applyFont="1" applyFill="1" applyBorder="1" applyAlignment="1" applyProtection="1">
      <alignment horizontal="center" vertical="center" wrapText="1"/>
    </xf>
    <xf numFmtId="167" fontId="5" fillId="3" borderId="5" xfId="0" applyNumberFormat="1" applyFont="1" applyFill="1" applyBorder="1" applyAlignment="1" applyProtection="1">
      <alignment horizontal="center" vertical="center" wrapText="1"/>
    </xf>
    <xf numFmtId="0" fontId="0" fillId="2" borderId="11" xfId="0" applyFill="1" applyBorder="1" applyAlignment="1" applyProtection="1">
      <alignment horizontal="center" vertical="center" wrapText="1"/>
    </xf>
    <xf numFmtId="2" fontId="0" fillId="0" borderId="16" xfId="0" applyNumberFormat="1" applyBorder="1" applyAlignment="1" applyProtection="1">
      <alignment horizontal="center" vertical="center" wrapText="1"/>
    </xf>
    <xf numFmtId="167" fontId="5" fillId="3" borderId="7" xfId="0" applyNumberFormat="1" applyFont="1" applyFill="1" applyBorder="1" applyAlignment="1" applyProtection="1">
      <alignment horizontal="center" vertical="center" wrapText="1"/>
    </xf>
    <xf numFmtId="167" fontId="5" fillId="3" borderId="9" xfId="0" applyNumberFormat="1" applyFont="1" applyFill="1" applyBorder="1" applyAlignment="1" applyProtection="1">
      <alignment horizontal="center" vertical="center" wrapText="1"/>
    </xf>
    <xf numFmtId="167" fontId="5" fillId="3" borderId="4" xfId="0" applyNumberFormat="1" applyFont="1" applyFill="1" applyBorder="1" applyAlignment="1" applyProtection="1">
      <alignment horizontal="center" vertical="center" wrapText="1"/>
    </xf>
    <xf numFmtId="167" fontId="5" fillId="3" borderId="6" xfId="0" applyNumberFormat="1" applyFont="1" applyFill="1" applyBorder="1" applyAlignment="1" applyProtection="1">
      <alignment horizontal="center" vertical="center" wrapText="1"/>
    </xf>
    <xf numFmtId="2" fontId="5" fillId="3" borderId="6" xfId="0" applyNumberFormat="1" applyFont="1" applyFill="1" applyBorder="1" applyAlignment="1" applyProtection="1">
      <alignment horizontal="center" vertical="center" wrapText="1"/>
    </xf>
    <xf numFmtId="165" fontId="5" fillId="3" borderId="7" xfId="0" applyNumberFormat="1" applyFont="1" applyFill="1" applyBorder="1" applyAlignment="1" applyProtection="1">
      <alignment horizontal="center" vertical="center" wrapText="1"/>
    </xf>
    <xf numFmtId="165" fontId="5" fillId="3" borderId="9" xfId="0" applyNumberFormat="1" applyFont="1" applyFill="1" applyBorder="1" applyAlignment="1" applyProtection="1">
      <alignment horizontal="center" vertical="center" wrapText="1"/>
    </xf>
    <xf numFmtId="165" fontId="5" fillId="3" borderId="4" xfId="0" applyNumberFormat="1" applyFont="1" applyFill="1" applyBorder="1" applyAlignment="1" applyProtection="1">
      <alignment horizontal="center" vertical="center" wrapText="1"/>
    </xf>
    <xf numFmtId="165" fontId="5" fillId="3" borderId="6" xfId="0" applyNumberFormat="1" applyFont="1" applyFill="1" applyBorder="1" applyAlignment="1" applyProtection="1">
      <alignment horizontal="center" vertical="center" wrapText="1"/>
    </xf>
    <xf numFmtId="2" fontId="5" fillId="3" borderId="9" xfId="0" quotePrefix="1" applyNumberFormat="1" applyFont="1" applyFill="1" applyBorder="1" applyAlignment="1" applyProtection="1">
      <alignment horizontal="center" vertical="center" wrapText="1"/>
    </xf>
    <xf numFmtId="0" fontId="18" fillId="5" borderId="9"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165" fontId="14" fillId="5" borderId="7" xfId="0" applyNumberFormat="1" applyFont="1" applyFill="1" applyBorder="1" applyAlignment="1" applyProtection="1">
      <alignment horizontal="center" vertical="center" wrapText="1"/>
    </xf>
    <xf numFmtId="165" fontId="14" fillId="5" borderId="9" xfId="0" applyNumberFormat="1" applyFont="1" applyFill="1" applyBorder="1" applyAlignment="1" applyProtection="1">
      <alignment horizontal="center" vertical="center" wrapText="1"/>
    </xf>
    <xf numFmtId="165" fontId="14" fillId="2" borderId="7" xfId="0" applyNumberFormat="1" applyFont="1" applyFill="1" applyBorder="1" applyAlignment="1" applyProtection="1">
      <alignment horizontal="center" vertical="center" wrapText="1"/>
    </xf>
    <xf numFmtId="165" fontId="14" fillId="2" borderId="9" xfId="0" applyNumberFormat="1" applyFont="1" applyFill="1" applyBorder="1" applyAlignment="1" applyProtection="1">
      <alignment horizontal="center" vertical="center" wrapText="1"/>
    </xf>
    <xf numFmtId="2" fontId="14" fillId="5" borderId="9" xfId="0" quotePrefix="1" applyNumberFormat="1" applyFont="1" applyFill="1" applyBorder="1" applyAlignment="1" applyProtection="1">
      <alignment horizontal="center" vertical="center" wrapText="1"/>
    </xf>
    <xf numFmtId="2" fontId="14" fillId="2" borderId="9" xfId="0" quotePrefix="1" applyNumberFormat="1" applyFont="1" applyFill="1" applyBorder="1" applyAlignment="1" applyProtection="1">
      <alignment horizontal="center" vertical="center" wrapText="1"/>
    </xf>
    <xf numFmtId="167" fontId="14" fillId="5" borderId="7" xfId="0" applyNumberFormat="1" applyFont="1" applyFill="1" applyBorder="1" applyAlignment="1" applyProtection="1">
      <alignment horizontal="center" vertical="center" wrapText="1"/>
    </xf>
    <xf numFmtId="167" fontId="14" fillId="5" borderId="8" xfId="0" applyNumberFormat="1" applyFont="1" applyFill="1" applyBorder="1" applyAlignment="1" applyProtection="1">
      <alignment horizontal="center" vertical="center" wrapText="1"/>
    </xf>
    <xf numFmtId="167" fontId="14" fillId="5" borderId="9" xfId="0" applyNumberFormat="1" applyFont="1" applyFill="1" applyBorder="1" applyAlignment="1" applyProtection="1">
      <alignment horizontal="center" vertical="center" wrapText="1"/>
    </xf>
    <xf numFmtId="167" fontId="14" fillId="2" borderId="7" xfId="0" applyNumberFormat="1" applyFont="1" applyFill="1" applyBorder="1" applyAlignment="1" applyProtection="1">
      <alignment horizontal="center" vertical="center" wrapText="1"/>
    </xf>
    <xf numFmtId="167" fontId="14" fillId="2" borderId="8" xfId="0" applyNumberFormat="1" applyFont="1" applyFill="1" applyBorder="1" applyAlignment="1" applyProtection="1">
      <alignment horizontal="center" vertical="center" wrapText="1"/>
    </xf>
    <xf numFmtId="167" fontId="14" fillId="2" borderId="9" xfId="0" applyNumberFormat="1" applyFont="1" applyFill="1" applyBorder="1" applyAlignment="1" applyProtection="1">
      <alignment horizontal="center" vertical="center" wrapText="1"/>
    </xf>
    <xf numFmtId="0" fontId="18" fillId="5" borderId="6" xfId="0" applyFont="1" applyFill="1" applyBorder="1" applyAlignment="1" applyProtection="1">
      <alignment horizontal="left" vertical="center" wrapText="1"/>
    </xf>
    <xf numFmtId="167" fontId="14" fillId="5" borderId="4" xfId="0" applyNumberFormat="1" applyFont="1" applyFill="1" applyBorder="1" applyAlignment="1" applyProtection="1">
      <alignment horizontal="center" vertical="center" wrapText="1"/>
    </xf>
    <xf numFmtId="167" fontId="14" fillId="5" borderId="5" xfId="0" applyNumberFormat="1" applyFont="1" applyFill="1" applyBorder="1" applyAlignment="1" applyProtection="1">
      <alignment horizontal="center" vertical="center" wrapText="1"/>
    </xf>
    <xf numFmtId="167" fontId="14" fillId="5" borderId="6" xfId="0" applyNumberFormat="1" applyFont="1" applyFill="1" applyBorder="1" applyAlignment="1" applyProtection="1">
      <alignment horizontal="center" vertical="center" wrapText="1"/>
    </xf>
    <xf numFmtId="165" fontId="14" fillId="5" borderId="4" xfId="0" applyNumberFormat="1" applyFont="1" applyFill="1" applyBorder="1" applyAlignment="1" applyProtection="1">
      <alignment horizontal="center" vertical="center" wrapText="1"/>
    </xf>
    <xf numFmtId="165" fontId="14" fillId="5" borderId="5" xfId="0" applyNumberFormat="1" applyFont="1" applyFill="1" applyBorder="1" applyAlignment="1" applyProtection="1">
      <alignment horizontal="center" vertical="center" wrapText="1"/>
    </xf>
    <xf numFmtId="165" fontId="14" fillId="5" borderId="6" xfId="0" applyNumberFormat="1" applyFont="1" applyFill="1" applyBorder="1" applyAlignment="1" applyProtection="1">
      <alignment horizontal="center" vertical="center" wrapText="1"/>
    </xf>
    <xf numFmtId="0" fontId="18" fillId="2" borderId="6" xfId="0" applyFont="1" applyFill="1" applyBorder="1" applyAlignment="1" applyProtection="1">
      <alignment horizontal="left" vertical="center" wrapText="1"/>
    </xf>
    <xf numFmtId="167" fontId="14" fillId="2" borderId="4" xfId="0" applyNumberFormat="1" applyFont="1" applyFill="1" applyBorder="1" applyAlignment="1" applyProtection="1">
      <alignment horizontal="center" vertical="center" wrapText="1"/>
    </xf>
    <xf numFmtId="167" fontId="14" fillId="2" borderId="5" xfId="0" applyNumberFormat="1" applyFont="1" applyFill="1" applyBorder="1" applyAlignment="1" applyProtection="1">
      <alignment horizontal="center" vertical="center" wrapText="1"/>
    </xf>
    <xf numFmtId="167" fontId="14" fillId="2" borderId="6" xfId="0" applyNumberFormat="1" applyFont="1" applyFill="1" applyBorder="1" applyAlignment="1" applyProtection="1">
      <alignment horizontal="center" vertical="center" wrapText="1"/>
    </xf>
    <xf numFmtId="165" fontId="14" fillId="2" borderId="4" xfId="0" applyNumberFormat="1" applyFont="1" applyFill="1" applyBorder="1" applyAlignment="1" applyProtection="1">
      <alignment horizontal="center" vertical="center" wrapText="1"/>
    </xf>
    <xf numFmtId="165" fontId="14" fillId="2" borderId="5" xfId="0" applyNumberFormat="1" applyFont="1" applyFill="1" applyBorder="1" applyAlignment="1" applyProtection="1">
      <alignment horizontal="center" vertical="center" wrapText="1"/>
    </xf>
    <xf numFmtId="165" fontId="14" fillId="2" borderId="6" xfId="0" applyNumberFormat="1" applyFont="1" applyFill="1" applyBorder="1" applyAlignment="1" applyProtection="1">
      <alignment horizontal="center" vertical="center" wrapText="1"/>
    </xf>
    <xf numFmtId="165" fontId="4" fillId="2" borderId="11" xfId="1" applyNumberFormat="1" applyFont="1" applyFill="1" applyBorder="1" applyAlignment="1" applyProtection="1">
      <alignment horizontal="center" vertical="center" wrapText="1"/>
    </xf>
    <xf numFmtId="165" fontId="0" fillId="2" borderId="11" xfId="1" applyNumberFormat="1" applyFont="1" applyFill="1" applyBorder="1" applyAlignment="1" applyProtection="1">
      <alignment horizontal="center" vertical="center" wrapText="1"/>
    </xf>
    <xf numFmtId="0" fontId="10" fillId="0" borderId="0" xfId="0" applyFont="1" applyBorder="1" applyAlignment="1" applyProtection="1">
      <alignment horizontal="left" wrapText="1"/>
    </xf>
    <xf numFmtId="0" fontId="19" fillId="0" borderId="0" xfId="0" applyFont="1" applyProtection="1"/>
    <xf numFmtId="0" fontId="23" fillId="4" borderId="14" xfId="0" applyFont="1" applyFill="1" applyBorder="1" applyAlignment="1" applyProtection="1">
      <alignment horizontal="center" vertical="center" wrapText="1"/>
    </xf>
    <xf numFmtId="168" fontId="4" fillId="2" borderId="11" xfId="1" applyNumberFormat="1" applyFont="1" applyFill="1" applyBorder="1" applyAlignment="1" applyProtection="1">
      <alignment horizontal="center" vertical="center" wrapText="1"/>
    </xf>
    <xf numFmtId="168" fontId="0" fillId="2" borderId="11" xfId="1" applyNumberFormat="1" applyFont="1" applyFill="1" applyBorder="1" applyAlignment="1" applyProtection="1">
      <alignment horizontal="center" vertical="center" wrapText="1"/>
    </xf>
    <xf numFmtId="0" fontId="0" fillId="2" borderId="17" xfId="0" applyFill="1" applyBorder="1" applyAlignment="1" applyProtection="1">
      <alignment horizontal="center" vertical="center" wrapText="1"/>
    </xf>
    <xf numFmtId="0" fontId="0" fillId="2" borderId="28" xfId="0" applyFill="1" applyBorder="1" applyAlignment="1" applyProtection="1">
      <alignment horizontal="center" vertical="center" wrapText="1"/>
    </xf>
    <xf numFmtId="0" fontId="7" fillId="4" borderId="42" xfId="0" applyFont="1" applyFill="1" applyBorder="1" applyAlignment="1" applyProtection="1">
      <alignment horizontal="center" vertical="center" wrapText="1"/>
    </xf>
    <xf numFmtId="168" fontId="0" fillId="2" borderId="7" xfId="0" applyNumberFormat="1" applyFill="1" applyBorder="1" applyAlignment="1" applyProtection="1">
      <alignment horizontal="center" vertical="center" wrapText="1"/>
    </xf>
    <xf numFmtId="168" fontId="0" fillId="2" borderId="9" xfId="1" applyNumberFormat="1" applyFont="1" applyFill="1" applyBorder="1" applyAlignment="1" applyProtection="1">
      <alignment horizontal="center" vertical="center" wrapText="1"/>
    </xf>
    <xf numFmtId="168" fontId="0" fillId="2" borderId="10" xfId="0" applyNumberFormat="1" applyFill="1" applyBorder="1" applyAlignment="1" applyProtection="1">
      <alignment horizontal="center" vertical="center" wrapText="1"/>
    </xf>
    <xf numFmtId="168" fontId="0" fillId="7" borderId="7" xfId="0" applyNumberFormat="1" applyFill="1" applyBorder="1" applyAlignment="1" applyProtection="1">
      <alignment horizontal="center" vertical="center" wrapText="1"/>
      <protection locked="0"/>
    </xf>
    <xf numFmtId="168" fontId="0" fillId="7" borderId="8" xfId="1" applyNumberFormat="1" applyFont="1" applyFill="1" applyBorder="1" applyAlignment="1" applyProtection="1">
      <alignment horizontal="center" vertical="center" wrapText="1"/>
      <protection locked="0"/>
    </xf>
    <xf numFmtId="168" fontId="0" fillId="7" borderId="10" xfId="0" applyNumberFormat="1" applyFill="1" applyBorder="1" applyAlignment="1" applyProtection="1">
      <alignment horizontal="center" vertical="center" wrapText="1"/>
      <protection locked="0"/>
    </xf>
    <xf numFmtId="168" fontId="4" fillId="7" borderId="1" xfId="1" applyNumberFormat="1" applyFont="1" applyFill="1" applyBorder="1" applyAlignment="1" applyProtection="1">
      <alignment horizontal="center" vertical="center" wrapText="1"/>
      <protection locked="0"/>
    </xf>
    <xf numFmtId="168" fontId="0" fillId="7" borderId="1" xfId="1" applyNumberFormat="1" applyFont="1" applyFill="1" applyBorder="1" applyAlignment="1" applyProtection="1">
      <alignment horizontal="center" vertical="center" wrapText="1"/>
      <protection locked="0"/>
    </xf>
    <xf numFmtId="168" fontId="0" fillId="2" borderId="8" xfId="1" applyNumberFormat="1" applyFont="1" applyFill="1" applyBorder="1" applyAlignment="1" applyProtection="1">
      <alignment horizontal="center" vertical="center" wrapText="1"/>
    </xf>
    <xf numFmtId="168" fontId="4" fillId="2" borderId="1" xfId="1" applyNumberFormat="1" applyFont="1" applyFill="1" applyBorder="1" applyAlignment="1" applyProtection="1">
      <alignment horizontal="center" vertical="center" wrapText="1"/>
    </xf>
    <xf numFmtId="168" fontId="0" fillId="2" borderId="1" xfId="1" applyNumberFormat="1" applyFont="1" applyFill="1" applyBorder="1" applyAlignment="1" applyProtection="1">
      <alignment horizontal="center" vertical="center" wrapText="1"/>
    </xf>
    <xf numFmtId="165" fontId="4" fillId="2" borderId="1" xfId="1" applyNumberFormat="1" applyFont="1" applyFill="1" applyBorder="1" applyAlignment="1" applyProtection="1">
      <alignment horizontal="center" vertical="center" wrapText="1"/>
    </xf>
    <xf numFmtId="165" fontId="0" fillId="2" borderId="1" xfId="1" applyNumberFormat="1" applyFont="1" applyFill="1" applyBorder="1" applyAlignment="1" applyProtection="1">
      <alignment horizontal="center" vertical="center" wrapText="1"/>
    </xf>
    <xf numFmtId="167" fontId="14" fillId="2" borderId="8" xfId="0" quotePrefix="1" applyNumberFormat="1" applyFont="1" applyFill="1" applyBorder="1" applyAlignment="1" applyProtection="1">
      <alignment horizontal="center" vertical="center" wrapText="1"/>
    </xf>
    <xf numFmtId="169" fontId="5" fillId="3" borderId="6" xfId="0" applyNumberFormat="1" applyFont="1" applyFill="1" applyBorder="1" applyAlignment="1" applyProtection="1">
      <alignment horizontal="center" vertical="center" wrapText="1"/>
    </xf>
    <xf numFmtId="0" fontId="0" fillId="2" borderId="16" xfId="0" applyFill="1" applyBorder="1" applyAlignment="1" applyProtection="1">
      <alignment horizontal="center" vertical="center" wrapText="1"/>
    </xf>
    <xf numFmtId="0" fontId="22" fillId="4" borderId="42" xfId="0" applyFont="1" applyFill="1" applyBorder="1" applyAlignment="1" applyProtection="1">
      <alignment horizontal="center" vertical="center" wrapText="1"/>
    </xf>
    <xf numFmtId="0" fontId="0" fillId="2" borderId="1" xfId="0" applyFill="1" applyBorder="1" applyAlignment="1" applyProtection="1">
      <alignment horizontal="center" vertical="center" wrapText="1"/>
    </xf>
    <xf numFmtId="0" fontId="0" fillId="2" borderId="8" xfId="0" applyFill="1" applyBorder="1" applyAlignment="1" applyProtection="1">
      <alignment horizontal="center" vertical="center" wrapText="1"/>
    </xf>
    <xf numFmtId="0" fontId="0" fillId="2" borderId="9" xfId="0" applyFill="1" applyBorder="1" applyAlignment="1" applyProtection="1">
      <alignment horizontal="center" vertical="center" wrapText="1"/>
    </xf>
    <xf numFmtId="168" fontId="0" fillId="2" borderId="33" xfId="1" applyNumberFormat="1" applyFont="1" applyFill="1" applyBorder="1" applyAlignment="1" applyProtection="1">
      <alignment horizontal="center" vertical="center" wrapText="1"/>
    </xf>
    <xf numFmtId="168" fontId="4" fillId="2" borderId="28" xfId="1" applyNumberFormat="1" applyFont="1" applyFill="1" applyBorder="1" applyAlignment="1" applyProtection="1">
      <alignment horizontal="center" vertical="center" wrapText="1"/>
    </xf>
    <xf numFmtId="168" fontId="0" fillId="2" borderId="28" xfId="1" applyNumberFormat="1" applyFont="1" applyFill="1" applyBorder="1" applyAlignment="1" applyProtection="1">
      <alignment horizontal="center" vertical="center" wrapText="1"/>
    </xf>
    <xf numFmtId="0" fontId="0" fillId="7" borderId="45" xfId="1" applyNumberFormat="1" applyFont="1" applyFill="1" applyBorder="1" applyAlignment="1" applyProtection="1">
      <alignment horizontal="center" vertical="center" wrapText="1"/>
      <protection locked="0"/>
    </xf>
    <xf numFmtId="0" fontId="4" fillId="7" borderId="46" xfId="1" applyNumberFormat="1" applyFont="1" applyFill="1" applyBorder="1" applyAlignment="1" applyProtection="1">
      <alignment horizontal="center" vertical="center" wrapText="1"/>
      <protection locked="0"/>
    </xf>
    <xf numFmtId="0" fontId="0" fillId="7" borderId="46" xfId="1" applyNumberFormat="1" applyFont="1" applyFill="1" applyBorder="1" applyAlignment="1" applyProtection="1">
      <alignment horizontal="center" vertical="center" wrapText="1"/>
      <protection locked="0"/>
    </xf>
    <xf numFmtId="165" fontId="0" fillId="2" borderId="7" xfId="0" applyNumberFormat="1" applyFill="1" applyBorder="1" applyAlignment="1" applyProtection="1">
      <alignment horizontal="center" vertical="center" wrapText="1"/>
    </xf>
    <xf numFmtId="165" fontId="0" fillId="2" borderId="8" xfId="1" applyNumberFormat="1" applyFont="1" applyFill="1" applyBorder="1" applyAlignment="1" applyProtection="1">
      <alignment horizontal="center" vertical="center" wrapText="1"/>
    </xf>
    <xf numFmtId="165" fontId="0" fillId="2" borderId="9" xfId="1" applyNumberFormat="1" applyFont="1" applyFill="1" applyBorder="1" applyAlignment="1" applyProtection="1">
      <alignment horizontal="center" vertical="center" wrapText="1"/>
    </xf>
    <xf numFmtId="165" fontId="0" fillId="2" borderId="10" xfId="0" applyNumberFormat="1" applyFill="1" applyBorder="1" applyAlignment="1" applyProtection="1">
      <alignment horizontal="center" vertical="center" wrapText="1"/>
    </xf>
    <xf numFmtId="2" fontId="0" fillId="0" borderId="7" xfId="0" applyNumberFormat="1" applyBorder="1" applyAlignment="1" applyProtection="1">
      <alignment horizontal="center" vertical="center" wrapText="1"/>
    </xf>
    <xf numFmtId="2" fontId="0" fillId="0" borderId="35" xfId="0" applyNumberFormat="1" applyBorder="1" applyAlignment="1" applyProtection="1">
      <alignment horizontal="center" vertical="center" wrapText="1"/>
    </xf>
    <xf numFmtId="2" fontId="0" fillId="0" borderId="13" xfId="0" applyNumberFormat="1" applyBorder="1" applyAlignment="1" applyProtection="1">
      <alignment horizontal="center" vertical="center" wrapText="1"/>
    </xf>
    <xf numFmtId="0" fontId="0" fillId="2" borderId="27" xfId="0" applyFill="1" applyBorder="1" applyAlignment="1" applyProtection="1">
      <alignment horizontal="center" vertical="center" wrapText="1"/>
    </xf>
    <xf numFmtId="0" fontId="0" fillId="2" borderId="43" xfId="0" applyFill="1" applyBorder="1" applyAlignment="1" applyProtection="1">
      <alignment horizontal="center" vertical="center" wrapText="1"/>
    </xf>
    <xf numFmtId="0" fontId="0" fillId="2" borderId="25" xfId="0" applyFill="1" applyBorder="1" applyAlignment="1" applyProtection="1">
      <alignment horizontal="center" vertical="center" wrapText="1"/>
    </xf>
    <xf numFmtId="168" fontId="0" fillId="7" borderId="36" xfId="0" applyNumberFormat="1" applyFill="1" applyBorder="1" applyAlignment="1" applyProtection="1">
      <alignment horizontal="center" vertical="center" wrapText="1"/>
      <protection locked="0"/>
    </xf>
    <xf numFmtId="168" fontId="4" fillId="7" borderId="31" xfId="1" applyNumberFormat="1" applyFont="1" applyFill="1" applyBorder="1" applyAlignment="1" applyProtection="1">
      <alignment horizontal="center" vertical="center" wrapText="1"/>
      <protection locked="0"/>
    </xf>
    <xf numFmtId="168" fontId="4" fillId="2" borderId="32" xfId="1" applyNumberFormat="1" applyFont="1" applyFill="1" applyBorder="1" applyAlignment="1" applyProtection="1">
      <alignment horizontal="center" vertical="center" wrapText="1"/>
    </xf>
    <xf numFmtId="168" fontId="0" fillId="2" borderId="36" xfId="0" applyNumberFormat="1" applyFill="1" applyBorder="1" applyAlignment="1" applyProtection="1">
      <alignment horizontal="center" vertical="center" wrapText="1"/>
    </xf>
    <xf numFmtId="168" fontId="4" fillId="2" borderId="31" xfId="1" applyNumberFormat="1" applyFont="1" applyFill="1" applyBorder="1" applyAlignment="1" applyProtection="1">
      <alignment horizontal="center" vertical="center" wrapText="1"/>
    </xf>
    <xf numFmtId="168" fontId="4" fillId="2" borderId="25" xfId="1" applyNumberFormat="1" applyFont="1" applyFill="1" applyBorder="1" applyAlignment="1" applyProtection="1">
      <alignment horizontal="center" vertical="center" wrapText="1"/>
    </xf>
    <xf numFmtId="165" fontId="0" fillId="2" borderId="36" xfId="0" applyNumberFormat="1" applyFill="1" applyBorder="1" applyAlignment="1" applyProtection="1">
      <alignment horizontal="center" vertical="center" wrapText="1"/>
    </xf>
    <xf numFmtId="165" fontId="4" fillId="2" borderId="31" xfId="1" applyNumberFormat="1" applyFont="1" applyFill="1" applyBorder="1" applyAlignment="1" applyProtection="1">
      <alignment horizontal="center" vertical="center" wrapText="1"/>
    </xf>
    <xf numFmtId="165" fontId="4" fillId="2" borderId="32" xfId="1" applyNumberFormat="1" applyFont="1" applyFill="1" applyBorder="1" applyAlignment="1" applyProtection="1">
      <alignment horizontal="center" vertical="center" wrapText="1"/>
    </xf>
    <xf numFmtId="0" fontId="4" fillId="7" borderId="26" xfId="1" applyNumberFormat="1" applyFont="1" applyFill="1" applyBorder="1" applyAlignment="1" applyProtection="1">
      <alignment horizontal="center" vertical="center" wrapText="1"/>
      <protection locked="0"/>
    </xf>
    <xf numFmtId="2" fontId="0" fillId="0" borderId="15" xfId="0" applyNumberFormat="1" applyBorder="1" applyAlignment="1" applyProtection="1">
      <alignment horizontal="center" vertical="center" wrapText="1"/>
    </xf>
    <xf numFmtId="2" fontId="0" fillId="0" borderId="27" xfId="0" applyNumberFormat="1" applyBorder="1" applyAlignment="1" applyProtection="1">
      <alignment horizontal="center" vertical="center" wrapText="1"/>
    </xf>
    <xf numFmtId="2" fontId="5" fillId="3" borderId="8" xfId="0" quotePrefix="1" applyNumberFormat="1" applyFont="1" applyFill="1" applyBorder="1" applyAlignment="1" applyProtection="1">
      <alignment horizontal="center" vertical="center" wrapText="1"/>
    </xf>
    <xf numFmtId="2" fontId="5" fillId="3" borderId="5" xfId="0" applyNumberFormat="1" applyFont="1" applyFill="1" applyBorder="1" applyAlignment="1" applyProtection="1">
      <alignment horizontal="center" vertical="center" wrapText="1"/>
    </xf>
    <xf numFmtId="165" fontId="5" fillId="3" borderId="35" xfId="0" applyNumberFormat="1" applyFont="1" applyFill="1" applyBorder="1" applyAlignment="1" applyProtection="1">
      <alignment horizontal="center" vertical="center" wrapText="1"/>
    </xf>
    <xf numFmtId="165" fontId="5" fillId="3" borderId="37" xfId="0" applyNumberFormat="1" applyFont="1" applyFill="1" applyBorder="1" applyAlignment="1" applyProtection="1">
      <alignment horizontal="center" vertical="center" wrapText="1"/>
    </xf>
    <xf numFmtId="165" fontId="5" fillId="3" borderId="23" xfId="0" quotePrefix="1" applyNumberFormat="1" applyFont="1" applyFill="1" applyBorder="1" applyAlignment="1" applyProtection="1">
      <alignment horizontal="center" vertical="center" wrapText="1"/>
    </xf>
    <xf numFmtId="165" fontId="5" fillId="3" borderId="24" xfId="0" applyNumberFormat="1" applyFont="1" applyFill="1" applyBorder="1" applyAlignment="1" applyProtection="1">
      <alignment horizontal="center" vertical="center" wrapText="1"/>
    </xf>
    <xf numFmtId="2" fontId="5" fillId="3" borderId="7" xfId="0" quotePrefix="1" applyNumberFormat="1" applyFont="1" applyFill="1" applyBorder="1" applyAlignment="1" applyProtection="1">
      <alignment horizontal="center" vertical="center" wrapText="1"/>
    </xf>
    <xf numFmtId="2" fontId="5" fillId="3" borderId="4" xfId="0" applyNumberFormat="1" applyFont="1" applyFill="1" applyBorder="1" applyAlignment="1" applyProtection="1">
      <alignment horizontal="center" vertical="center" wrapText="1"/>
    </xf>
    <xf numFmtId="165" fontId="14" fillId="5" borderId="8" xfId="0" quotePrefix="1" applyNumberFormat="1" applyFont="1" applyFill="1" applyBorder="1" applyAlignment="1" applyProtection="1">
      <alignment horizontal="center" vertical="center" wrapText="1"/>
    </xf>
    <xf numFmtId="2" fontId="14" fillId="5" borderId="8" xfId="0" quotePrefix="1" applyNumberFormat="1" applyFont="1" applyFill="1" applyBorder="1" applyAlignment="1" applyProtection="1">
      <alignment horizontal="center" vertical="center" wrapText="1"/>
    </xf>
    <xf numFmtId="3" fontId="14" fillId="5" borderId="5" xfId="0" applyNumberFormat="1" applyFont="1" applyFill="1" applyBorder="1" applyAlignment="1" applyProtection="1">
      <alignment horizontal="center" vertical="center" wrapText="1"/>
    </xf>
    <xf numFmtId="2" fontId="14" fillId="5" borderId="5" xfId="0" applyNumberFormat="1" applyFont="1" applyFill="1" applyBorder="1" applyAlignment="1" applyProtection="1">
      <alignment horizontal="center" vertical="center" wrapText="1"/>
    </xf>
    <xf numFmtId="2" fontId="14" fillId="5" borderId="6" xfId="0" applyNumberFormat="1" applyFont="1" applyFill="1" applyBorder="1" applyAlignment="1" applyProtection="1">
      <alignment horizontal="center" vertical="center" wrapText="1"/>
    </xf>
    <xf numFmtId="2" fontId="14" fillId="2" borderId="8" xfId="0" quotePrefix="1" applyNumberFormat="1" applyFont="1" applyFill="1" applyBorder="1" applyAlignment="1" applyProtection="1">
      <alignment horizontal="center" vertical="center" wrapText="1"/>
    </xf>
    <xf numFmtId="2" fontId="14" fillId="2" borderId="5" xfId="0" applyNumberFormat="1" applyFont="1" applyFill="1" applyBorder="1" applyAlignment="1" applyProtection="1">
      <alignment horizontal="center" vertical="center" wrapText="1"/>
    </xf>
    <xf numFmtId="2" fontId="14" fillId="2" borderId="6" xfId="0" applyNumberFormat="1" applyFont="1" applyFill="1" applyBorder="1" applyAlignment="1" applyProtection="1">
      <alignment horizontal="center" vertical="center" wrapText="1"/>
    </xf>
    <xf numFmtId="169" fontId="5" fillId="3" borderId="5" xfId="0" applyNumberFormat="1" applyFont="1" applyFill="1" applyBorder="1" applyAlignment="1" applyProtection="1">
      <alignment horizontal="center" vertical="center" wrapText="1"/>
    </xf>
    <xf numFmtId="165" fontId="14" fillId="5" borderId="35" xfId="0" applyNumberFormat="1" applyFont="1" applyFill="1" applyBorder="1" applyAlignment="1" applyProtection="1">
      <alignment horizontal="center" vertical="center" wrapText="1"/>
    </xf>
    <xf numFmtId="165" fontId="14" fillId="5" borderId="37" xfId="0" applyNumberFormat="1" applyFont="1" applyFill="1" applyBorder="1" applyAlignment="1" applyProtection="1">
      <alignment horizontal="center" vertical="center" wrapText="1"/>
    </xf>
    <xf numFmtId="165" fontId="14" fillId="2" borderId="35" xfId="0" applyNumberFormat="1" applyFont="1" applyFill="1" applyBorder="1" applyAlignment="1" applyProtection="1">
      <alignment horizontal="center" vertical="center" wrapText="1"/>
    </xf>
    <xf numFmtId="165" fontId="14" fillId="2" borderId="37" xfId="0" applyNumberFormat="1" applyFont="1" applyFill="1" applyBorder="1" applyAlignment="1" applyProtection="1">
      <alignment horizontal="center" vertical="center" wrapText="1"/>
    </xf>
    <xf numFmtId="0" fontId="24" fillId="0" borderId="0" xfId="0" applyFont="1" applyAlignment="1" applyProtection="1">
      <alignment horizontal="center"/>
    </xf>
    <xf numFmtId="167" fontId="14" fillId="5" borderId="7" xfId="0" quotePrefix="1" applyNumberFormat="1" applyFont="1" applyFill="1" applyBorder="1" applyAlignment="1" applyProtection="1">
      <alignment horizontal="center" vertical="center" wrapText="1"/>
    </xf>
    <xf numFmtId="167" fontId="14" fillId="2" borderId="7" xfId="0" quotePrefix="1" applyNumberFormat="1" applyFont="1" applyFill="1" applyBorder="1" applyAlignment="1" applyProtection="1">
      <alignment horizontal="center" vertical="center" wrapText="1"/>
    </xf>
    <xf numFmtId="167" fontId="5" fillId="3" borderId="7" xfId="0" quotePrefix="1" applyNumberFormat="1" applyFont="1" applyFill="1" applyBorder="1" applyAlignment="1" applyProtection="1">
      <alignment horizontal="center" vertical="center" wrapText="1"/>
    </xf>
    <xf numFmtId="165" fontId="5" fillId="3" borderId="7" xfId="0" quotePrefix="1" applyNumberFormat="1" applyFont="1" applyFill="1" applyBorder="1" applyAlignment="1" applyProtection="1">
      <alignment horizontal="center" vertical="center" wrapText="1"/>
    </xf>
    <xf numFmtId="165" fontId="14" fillId="5" borderId="7" xfId="0" quotePrefix="1" applyNumberFormat="1" applyFont="1" applyFill="1" applyBorder="1" applyAlignment="1" applyProtection="1">
      <alignment horizontal="center" vertical="center" wrapText="1"/>
    </xf>
    <xf numFmtId="165" fontId="14" fillId="2" borderId="7" xfId="0" quotePrefix="1" applyNumberFormat="1" applyFont="1" applyFill="1" applyBorder="1" applyAlignment="1" applyProtection="1">
      <alignment horizontal="center" vertical="center" wrapText="1"/>
    </xf>
    <xf numFmtId="0" fontId="24" fillId="0" borderId="0" xfId="0" applyFont="1" applyAlignment="1" applyProtection="1">
      <alignment horizontal="center"/>
    </xf>
    <xf numFmtId="167" fontId="0" fillId="7" borderId="7" xfId="0" applyNumberFormat="1" applyFill="1" applyBorder="1" applyAlignment="1" applyProtection="1">
      <alignment horizontal="center" vertical="center" wrapText="1"/>
      <protection locked="0"/>
    </xf>
    <xf numFmtId="167" fontId="0" fillId="7" borderId="8" xfId="0" applyNumberFormat="1" applyFill="1" applyBorder="1" applyAlignment="1" applyProtection="1">
      <alignment horizontal="center" vertical="center" wrapText="1"/>
      <protection locked="0"/>
    </xf>
    <xf numFmtId="167" fontId="0" fillId="7" borderId="10" xfId="0" applyNumberFormat="1" applyFill="1" applyBorder="1" applyAlignment="1" applyProtection="1">
      <alignment horizontal="center" vertical="center" wrapText="1"/>
      <protection locked="0"/>
    </xf>
    <xf numFmtId="167" fontId="0" fillId="7" borderId="1" xfId="0" applyNumberFormat="1" applyFill="1" applyBorder="1" applyAlignment="1" applyProtection="1">
      <alignment horizontal="center" vertical="center" wrapText="1"/>
      <protection locked="0"/>
    </xf>
    <xf numFmtId="0" fontId="22" fillId="4" borderId="14" xfId="0" applyFont="1" applyFill="1" applyBorder="1" applyAlignment="1" applyProtection="1">
      <alignment horizontal="center" vertical="center" wrapText="1"/>
    </xf>
    <xf numFmtId="0" fontId="7" fillId="4" borderId="14" xfId="0" applyFont="1" applyFill="1" applyBorder="1" applyAlignment="1" applyProtection="1">
      <alignment horizontal="center" vertical="center" wrapText="1"/>
    </xf>
    <xf numFmtId="0" fontId="22" fillId="4" borderId="14" xfId="0" applyFont="1" applyFill="1" applyBorder="1" applyAlignment="1" applyProtection="1">
      <alignment horizontal="center" vertical="center" wrapText="1"/>
    </xf>
    <xf numFmtId="0" fontId="24" fillId="0" borderId="0" xfId="0" applyFont="1" applyAlignment="1" applyProtection="1">
      <alignment horizontal="center"/>
    </xf>
    <xf numFmtId="0" fontId="7" fillId="4" borderId="49" xfId="0" applyFont="1" applyFill="1" applyBorder="1" applyAlignment="1" applyProtection="1">
      <alignment horizontal="center" vertical="center" wrapText="1"/>
    </xf>
    <xf numFmtId="2" fontId="0" fillId="0" borderId="50" xfId="0" applyNumberFormat="1" applyBorder="1" applyAlignment="1" applyProtection="1">
      <alignment horizontal="center" vertical="center" wrapText="1"/>
    </xf>
    <xf numFmtId="2" fontId="0" fillId="0" borderId="3" xfId="0" applyNumberFormat="1" applyBorder="1" applyAlignment="1" applyProtection="1">
      <alignment horizontal="center" vertical="center" wrapText="1"/>
    </xf>
    <xf numFmtId="2" fontId="0" fillId="0" borderId="0" xfId="0" applyNumberFormat="1" applyBorder="1" applyAlignment="1" applyProtection="1">
      <alignment horizontal="center" vertical="center" wrapText="1"/>
    </xf>
    <xf numFmtId="2" fontId="5" fillId="3" borderId="6" xfId="0" quotePrefix="1" applyNumberFormat="1" applyFont="1" applyFill="1" applyBorder="1" applyAlignment="1" applyProtection="1">
      <alignment horizontal="center" vertical="center" wrapText="1"/>
    </xf>
    <xf numFmtId="167" fontId="0" fillId="2" borderId="8" xfId="0" applyNumberFormat="1" applyFill="1" applyBorder="1" applyAlignment="1" applyProtection="1">
      <alignment horizontal="center" vertical="center" wrapText="1"/>
    </xf>
    <xf numFmtId="167" fontId="0" fillId="2" borderId="1" xfId="0" applyNumberFormat="1" applyFill="1" applyBorder="1" applyAlignment="1" applyProtection="1">
      <alignment horizontal="center" vertical="center" wrapText="1"/>
    </xf>
    <xf numFmtId="168" fontId="27" fillId="7" borderId="7" xfId="0" applyNumberFormat="1" applyFont="1" applyFill="1" applyBorder="1" applyAlignment="1" applyProtection="1">
      <alignment horizontal="center" vertical="center" wrapText="1"/>
      <protection locked="0"/>
    </xf>
    <xf numFmtId="168" fontId="27" fillId="7" borderId="8" xfId="1" applyNumberFormat="1" applyFont="1" applyFill="1" applyBorder="1" applyAlignment="1" applyProtection="1">
      <alignment horizontal="center" vertical="center" wrapText="1"/>
      <protection locked="0"/>
    </xf>
    <xf numFmtId="168" fontId="27" fillId="2" borderId="9" xfId="1" applyNumberFormat="1" applyFont="1" applyFill="1" applyBorder="1" applyAlignment="1" applyProtection="1">
      <alignment horizontal="center" vertical="center" wrapText="1"/>
    </xf>
    <xf numFmtId="168" fontId="27" fillId="7" borderId="10" xfId="0" applyNumberFormat="1" applyFont="1" applyFill="1" applyBorder="1" applyAlignment="1" applyProtection="1">
      <alignment horizontal="center" vertical="center" wrapText="1"/>
      <protection locked="0"/>
    </xf>
    <xf numFmtId="168" fontId="27" fillId="7" borderId="1" xfId="1" applyNumberFormat="1" applyFont="1" applyFill="1" applyBorder="1" applyAlignment="1" applyProtection="1">
      <alignment horizontal="center" vertical="center" wrapText="1"/>
      <protection locked="0"/>
    </xf>
    <xf numFmtId="168" fontId="27" fillId="2" borderId="11" xfId="1" applyNumberFormat="1" applyFont="1" applyFill="1" applyBorder="1" applyAlignment="1" applyProtection="1">
      <alignment horizontal="center" vertical="center" wrapText="1"/>
    </xf>
    <xf numFmtId="168" fontId="27" fillId="7" borderId="36" xfId="0" applyNumberFormat="1" applyFont="1" applyFill="1" applyBorder="1" applyAlignment="1" applyProtection="1">
      <alignment horizontal="center" vertical="center" wrapText="1"/>
      <protection locked="0"/>
    </xf>
    <xf numFmtId="168" fontId="27" fillId="7" borderId="31" xfId="1" applyNumberFormat="1" applyFont="1" applyFill="1" applyBorder="1" applyAlignment="1" applyProtection="1">
      <alignment horizontal="center" vertical="center" wrapText="1"/>
      <protection locked="0"/>
    </xf>
    <xf numFmtId="168" fontId="27" fillId="2" borderId="32" xfId="1" applyNumberFormat="1" applyFont="1" applyFill="1" applyBorder="1" applyAlignment="1" applyProtection="1">
      <alignment horizontal="center" vertical="center" wrapText="1"/>
    </xf>
    <xf numFmtId="165" fontId="28" fillId="3" borderId="7" xfId="0" applyNumberFormat="1" applyFont="1" applyFill="1" applyBorder="1" applyAlignment="1" applyProtection="1">
      <alignment horizontal="center" vertical="center" wrapText="1"/>
    </xf>
    <xf numFmtId="165" fontId="28" fillId="3" borderId="8" xfId="0" applyNumberFormat="1" applyFont="1" applyFill="1" applyBorder="1" applyAlignment="1" applyProtection="1">
      <alignment horizontal="center" vertical="center" wrapText="1"/>
    </xf>
    <xf numFmtId="165" fontId="28" fillId="3" borderId="9" xfId="0" applyNumberFormat="1" applyFont="1" applyFill="1" applyBorder="1" applyAlignment="1" applyProtection="1">
      <alignment horizontal="center" vertical="center" wrapText="1"/>
    </xf>
    <xf numFmtId="165" fontId="28" fillId="3" borderId="4" xfId="0" applyNumberFormat="1" applyFont="1" applyFill="1" applyBorder="1" applyAlignment="1" applyProtection="1">
      <alignment horizontal="center" vertical="center" wrapText="1"/>
    </xf>
    <xf numFmtId="165" fontId="28" fillId="3" borderId="5" xfId="0" applyNumberFormat="1" applyFont="1" applyFill="1" applyBorder="1" applyAlignment="1" applyProtection="1">
      <alignment horizontal="center" vertical="center" wrapText="1"/>
    </xf>
    <xf numFmtId="165" fontId="28" fillId="3" borderId="6" xfId="0" applyNumberFormat="1" applyFont="1" applyFill="1" applyBorder="1" applyAlignment="1" applyProtection="1">
      <alignment horizontal="center" vertical="center" wrapText="1"/>
    </xf>
    <xf numFmtId="0" fontId="7" fillId="4" borderId="58" xfId="0" applyFont="1" applyFill="1" applyBorder="1" applyAlignment="1" applyProtection="1">
      <alignment horizontal="center" vertical="center" wrapText="1"/>
    </xf>
    <xf numFmtId="0" fontId="22" fillId="4" borderId="58" xfId="0" applyFont="1" applyFill="1" applyBorder="1" applyAlignment="1" applyProtection="1">
      <alignment horizontal="center" vertical="center" wrapText="1"/>
    </xf>
    <xf numFmtId="0" fontId="0" fillId="7" borderId="23" xfId="0" applyFill="1" applyBorder="1" applyAlignment="1" applyProtection="1">
      <alignment vertical="top" wrapText="1"/>
      <protection locked="0"/>
    </xf>
    <xf numFmtId="0" fontId="0" fillId="7" borderId="51" xfId="0" applyFill="1" applyBorder="1" applyAlignment="1" applyProtection="1">
      <alignment vertical="top" wrapText="1"/>
      <protection locked="0"/>
    </xf>
    <xf numFmtId="0" fontId="0" fillId="7" borderId="24" xfId="0" applyFill="1" applyBorder="1" applyAlignment="1" applyProtection="1">
      <alignment vertical="top" wrapText="1"/>
      <protection locked="0"/>
    </xf>
    <xf numFmtId="165" fontId="14" fillId="5" borderId="35" xfId="0" quotePrefix="1" applyNumberFormat="1" applyFont="1" applyFill="1" applyBorder="1" applyAlignment="1" applyProtection="1">
      <alignment horizontal="center" vertical="center" wrapText="1"/>
    </xf>
    <xf numFmtId="165" fontId="14" fillId="2" borderId="35" xfId="0" quotePrefix="1" applyNumberFormat="1" applyFont="1" applyFill="1" applyBorder="1" applyAlignment="1" applyProtection="1">
      <alignment horizontal="center" vertical="center" wrapText="1"/>
    </xf>
    <xf numFmtId="0" fontId="0" fillId="7" borderId="59" xfId="0" applyFill="1" applyBorder="1" applyAlignment="1" applyProtection="1">
      <alignment vertical="top" wrapText="1"/>
      <protection locked="0"/>
    </xf>
    <xf numFmtId="167" fontId="0" fillId="7" borderId="4" xfId="0" applyNumberFormat="1" applyFill="1" applyBorder="1" applyAlignment="1" applyProtection="1">
      <alignment horizontal="center" vertical="center" wrapText="1"/>
      <protection locked="0"/>
    </xf>
    <xf numFmtId="167" fontId="0" fillId="7" borderId="5" xfId="0" applyNumberFormat="1" applyFill="1" applyBorder="1" applyAlignment="1" applyProtection="1">
      <alignment horizontal="center" vertical="center" wrapText="1"/>
      <protection locked="0"/>
    </xf>
    <xf numFmtId="0" fontId="0" fillId="2" borderId="6" xfId="0" applyFill="1" applyBorder="1" applyAlignment="1" applyProtection="1">
      <alignment horizontal="center" vertical="center" wrapText="1"/>
    </xf>
    <xf numFmtId="0" fontId="0" fillId="2" borderId="7" xfId="0" applyFill="1" applyBorder="1" applyAlignment="1" applyProtection="1">
      <alignment horizontal="center" vertical="center" wrapText="1"/>
    </xf>
    <xf numFmtId="0" fontId="0" fillId="2" borderId="13" xfId="0" applyFill="1" applyBorder="1" applyAlignment="1" applyProtection="1">
      <alignment horizontal="center" vertical="center" wrapText="1"/>
    </xf>
    <xf numFmtId="0" fontId="0" fillId="2" borderId="63" xfId="0" applyFill="1" applyBorder="1" applyAlignment="1" applyProtection="1">
      <alignment horizontal="center" vertical="center" wrapText="1"/>
    </xf>
    <xf numFmtId="0" fontId="0" fillId="2" borderId="65" xfId="0" applyFill="1" applyBorder="1" applyAlignment="1" applyProtection="1">
      <alignment horizontal="center" vertical="center" wrapText="1"/>
    </xf>
    <xf numFmtId="167" fontId="0" fillId="2" borderId="5" xfId="0" applyNumberFormat="1" applyFill="1" applyBorder="1" applyAlignment="1" applyProtection="1">
      <alignment horizontal="center" vertical="center" wrapText="1"/>
    </xf>
    <xf numFmtId="0" fontId="0" fillId="2" borderId="33" xfId="0" applyFill="1" applyBorder="1" applyAlignment="1" applyProtection="1">
      <alignment horizontal="center" vertical="center" wrapText="1"/>
    </xf>
    <xf numFmtId="0" fontId="0" fillId="2" borderId="66" xfId="0" applyFill="1" applyBorder="1" applyAlignment="1" applyProtection="1">
      <alignment horizontal="center" vertical="center" wrapText="1"/>
    </xf>
    <xf numFmtId="168" fontId="27" fillId="7" borderId="1" xfId="0" applyNumberFormat="1" applyFont="1" applyFill="1" applyBorder="1" applyAlignment="1" applyProtection="1">
      <alignment horizontal="center" vertical="center" wrapText="1"/>
      <protection locked="0"/>
    </xf>
    <xf numFmtId="168" fontId="27" fillId="7" borderId="8" xfId="0" applyNumberFormat="1" applyFont="1" applyFill="1" applyBorder="1" applyAlignment="1" applyProtection="1">
      <alignment horizontal="center" vertical="center" wrapText="1"/>
      <protection locked="0"/>
    </xf>
    <xf numFmtId="168" fontId="0" fillId="2" borderId="67" xfId="0" applyNumberFormat="1" applyFill="1" applyBorder="1" applyAlignment="1" applyProtection="1">
      <alignment horizontal="center" vertical="center" wrapText="1"/>
    </xf>
    <xf numFmtId="168" fontId="0" fillId="2" borderId="68" xfId="0" applyNumberFormat="1" applyFill="1" applyBorder="1" applyAlignment="1" applyProtection="1">
      <alignment horizontal="center" vertical="center" wrapText="1"/>
    </xf>
    <xf numFmtId="168" fontId="0" fillId="2" borderId="69" xfId="0" applyNumberFormat="1" applyFill="1" applyBorder="1" applyAlignment="1" applyProtection="1">
      <alignment horizontal="center" vertical="center" wrapText="1"/>
    </xf>
    <xf numFmtId="165" fontId="0" fillId="2" borderId="1" xfId="0" applyNumberFormat="1" applyFill="1" applyBorder="1" applyAlignment="1" applyProtection="1">
      <alignment horizontal="center" vertical="center" wrapText="1"/>
    </xf>
    <xf numFmtId="165" fontId="0" fillId="2" borderId="8" xfId="0" applyNumberFormat="1" applyFill="1" applyBorder="1" applyAlignment="1" applyProtection="1">
      <alignment horizontal="center" vertical="center" wrapText="1"/>
    </xf>
    <xf numFmtId="165" fontId="0" fillId="2" borderId="9" xfId="0" applyNumberFormat="1" applyFill="1" applyBorder="1" applyAlignment="1" applyProtection="1">
      <alignment horizontal="center" vertical="center" wrapText="1"/>
    </xf>
    <xf numFmtId="165" fontId="5" fillId="3" borderId="34" xfId="0" quotePrefix="1" applyNumberFormat="1" applyFont="1" applyFill="1" applyBorder="1" applyAlignment="1" applyProtection="1">
      <alignment horizontal="center" vertical="center" wrapText="1"/>
    </xf>
    <xf numFmtId="165" fontId="5" fillId="3" borderId="70" xfId="0" applyNumberFormat="1" applyFont="1" applyFill="1" applyBorder="1" applyAlignment="1" applyProtection="1">
      <alignment horizontal="center" vertical="center" wrapText="1"/>
    </xf>
    <xf numFmtId="165" fontId="0" fillId="2" borderId="31" xfId="0" applyNumberFormat="1" applyFill="1" applyBorder="1" applyAlignment="1" applyProtection="1">
      <alignment horizontal="center" vertical="center" wrapText="1"/>
    </xf>
    <xf numFmtId="2" fontId="5" fillId="3" borderId="34" xfId="0" quotePrefix="1" applyNumberFormat="1" applyFont="1" applyFill="1" applyBorder="1" applyAlignment="1" applyProtection="1">
      <alignment horizontal="center" vertical="center" wrapText="1"/>
    </xf>
    <xf numFmtId="2" fontId="5" fillId="3" borderId="70" xfId="0" quotePrefix="1" applyNumberFormat="1" applyFont="1" applyFill="1" applyBorder="1" applyAlignment="1" applyProtection="1">
      <alignment horizontal="center" vertical="center" wrapText="1"/>
    </xf>
    <xf numFmtId="2" fontId="5" fillId="3" borderId="23" xfId="0" quotePrefix="1" applyNumberFormat="1" applyFont="1" applyFill="1" applyBorder="1" applyAlignment="1" applyProtection="1">
      <alignment horizontal="center" vertical="center" wrapText="1"/>
    </xf>
    <xf numFmtId="2" fontId="5" fillId="3" borderId="24" xfId="0" applyNumberFormat="1" applyFont="1" applyFill="1" applyBorder="1" applyAlignment="1" applyProtection="1">
      <alignment horizontal="center" vertical="center" wrapText="1"/>
    </xf>
    <xf numFmtId="167" fontId="5" fillId="3" borderId="33" xfId="0" applyNumberFormat="1" applyFont="1" applyFill="1" applyBorder="1" applyAlignment="1" applyProtection="1">
      <alignment horizontal="center" vertical="center" wrapText="1"/>
    </xf>
    <xf numFmtId="167" fontId="5" fillId="3" borderId="71" xfId="0" applyNumberFormat="1" applyFont="1" applyFill="1" applyBorder="1" applyAlignment="1" applyProtection="1">
      <alignment horizontal="center" vertical="center" wrapText="1"/>
    </xf>
    <xf numFmtId="165" fontId="5" fillId="3" borderId="50" xfId="0" quotePrefix="1" applyNumberFormat="1" applyFont="1" applyFill="1" applyBorder="1" applyAlignment="1" applyProtection="1">
      <alignment horizontal="center" vertical="center" wrapText="1"/>
    </xf>
    <xf numFmtId="165" fontId="5" fillId="3" borderId="72" xfId="0" applyNumberFormat="1" applyFont="1" applyFill="1" applyBorder="1" applyAlignment="1" applyProtection="1">
      <alignment horizontal="center" vertical="center" wrapText="1"/>
    </xf>
    <xf numFmtId="168" fontId="27" fillId="7" borderId="31" xfId="0" applyNumberFormat="1" applyFont="1" applyFill="1" applyBorder="1" applyAlignment="1" applyProtection="1">
      <alignment horizontal="center" vertical="center" wrapText="1"/>
      <protection locked="0"/>
    </xf>
    <xf numFmtId="0" fontId="5" fillId="0" borderId="0" xfId="0" applyFont="1" applyAlignment="1" applyProtection="1">
      <alignment horizontal="right"/>
    </xf>
    <xf numFmtId="0" fontId="7" fillId="4" borderId="14" xfId="0" applyFont="1" applyFill="1" applyBorder="1" applyAlignment="1" applyProtection="1">
      <alignment horizontal="center" vertical="center" wrapText="1"/>
    </xf>
    <xf numFmtId="0" fontId="0" fillId="0" borderId="7" xfId="0" applyBorder="1" applyAlignment="1" applyProtection="1">
      <alignment horizontal="right" vertical="top" wrapText="1"/>
    </xf>
    <xf numFmtId="0" fontId="0" fillId="0" borderId="10" xfId="0" applyBorder="1" applyAlignment="1" applyProtection="1">
      <alignment horizontal="right" vertical="top" wrapText="1"/>
    </xf>
    <xf numFmtId="0" fontId="0" fillId="0" borderId="4" xfId="0" applyBorder="1" applyAlignment="1" applyProtection="1">
      <alignment horizontal="right" vertical="top" wrapText="1"/>
    </xf>
    <xf numFmtId="0" fontId="7" fillId="4" borderId="19"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0" fillId="7" borderId="13" xfId="0" applyFill="1" applyBorder="1" applyAlignment="1" applyProtection="1">
      <alignment horizontal="center" vertical="center" wrapText="1"/>
      <protection locked="0"/>
    </xf>
    <xf numFmtId="0" fontId="0" fillId="7" borderId="47" xfId="0" applyFill="1" applyBorder="1" applyAlignment="1" applyProtection="1">
      <alignment horizontal="left" vertical="center" wrapText="1"/>
      <protection locked="0"/>
    </xf>
    <xf numFmtId="0" fontId="0" fillId="7" borderId="10" xfId="0" applyFill="1" applyBorder="1" applyAlignment="1" applyProtection="1">
      <alignment horizontal="center" vertical="center" wrapText="1"/>
      <protection locked="0"/>
    </xf>
    <xf numFmtId="0" fontId="0" fillId="0" borderId="11" xfId="0" applyBorder="1" applyAlignment="1">
      <alignment horizontal="left" vertical="center" wrapText="1"/>
    </xf>
    <xf numFmtId="0" fontId="0" fillId="7" borderId="4" xfId="0" applyFill="1" applyBorder="1" applyAlignment="1" applyProtection="1">
      <alignment horizontal="center" vertical="center" wrapText="1"/>
      <protection locked="0"/>
    </xf>
    <xf numFmtId="0" fontId="0" fillId="0" borderId="6" xfId="0" applyBorder="1" applyAlignment="1">
      <alignment horizontal="left" vertical="center" wrapText="1"/>
    </xf>
    <xf numFmtId="167" fontId="5" fillId="3" borderId="9" xfId="0" applyNumberFormat="1" applyFont="1" applyFill="1" applyBorder="1" applyAlignment="1">
      <alignment horizontal="center" vertical="center" wrapText="1"/>
    </xf>
    <xf numFmtId="2" fontId="5" fillId="3" borderId="9" xfId="0" quotePrefix="1" applyNumberFormat="1" applyFont="1" applyFill="1" applyBorder="1" applyAlignment="1">
      <alignment horizontal="center" vertical="center" wrapText="1"/>
    </xf>
    <xf numFmtId="167" fontId="5" fillId="3" borderId="6" xfId="0" applyNumberFormat="1" applyFont="1" applyFill="1" applyBorder="1" applyAlignment="1">
      <alignment horizontal="center" vertical="center" wrapText="1"/>
    </xf>
    <xf numFmtId="2" fontId="5" fillId="3" borderId="6" xfId="0" quotePrefix="1" applyNumberFormat="1" applyFont="1" applyFill="1" applyBorder="1" applyAlignment="1">
      <alignment horizontal="center" vertical="center" wrapText="1"/>
    </xf>
    <xf numFmtId="167" fontId="14" fillId="5" borderId="7" xfId="0" quotePrefix="1" applyNumberFormat="1" applyFont="1" applyFill="1" applyBorder="1" applyAlignment="1">
      <alignment horizontal="center" vertical="center" wrapText="1"/>
    </xf>
    <xf numFmtId="2" fontId="14" fillId="5" borderId="9" xfId="0" quotePrefix="1" applyNumberFormat="1" applyFont="1" applyFill="1" applyBorder="1" applyAlignment="1">
      <alignment horizontal="center" vertical="center" wrapText="1"/>
    </xf>
    <xf numFmtId="167" fontId="14" fillId="5" borderId="4" xfId="0" applyNumberFormat="1" applyFont="1" applyFill="1" applyBorder="1" applyAlignment="1">
      <alignment horizontal="center" vertical="center" wrapText="1"/>
    </xf>
    <xf numFmtId="2" fontId="14" fillId="5" borderId="6" xfId="0" quotePrefix="1" applyNumberFormat="1" applyFont="1" applyFill="1" applyBorder="1" applyAlignment="1">
      <alignment horizontal="center" vertical="center" wrapText="1"/>
    </xf>
    <xf numFmtId="167" fontId="14" fillId="2" borderId="7" xfId="0" quotePrefix="1" applyNumberFormat="1" applyFont="1" applyFill="1" applyBorder="1" applyAlignment="1">
      <alignment horizontal="center" vertical="center" wrapText="1"/>
    </xf>
    <xf numFmtId="2" fontId="14" fillId="2" borderId="9" xfId="0" quotePrefix="1" applyNumberFormat="1" applyFont="1" applyFill="1" applyBorder="1" applyAlignment="1">
      <alignment horizontal="center" vertical="center" wrapText="1"/>
    </xf>
    <xf numFmtId="167" fontId="14" fillId="2" borderId="4" xfId="0" applyNumberFormat="1" applyFont="1" applyFill="1" applyBorder="1" applyAlignment="1">
      <alignment horizontal="center" vertical="center" wrapText="1"/>
    </xf>
    <xf numFmtId="2" fontId="14" fillId="2" borderId="6" xfId="0" quotePrefix="1" applyNumberFormat="1" applyFont="1" applyFill="1" applyBorder="1" applyAlignment="1">
      <alignment horizontal="center" vertical="center" wrapText="1"/>
    </xf>
    <xf numFmtId="167" fontId="5" fillId="3" borderId="7" xfId="0" applyNumberFormat="1" applyFont="1" applyFill="1" applyBorder="1" applyAlignment="1">
      <alignment horizontal="center" vertical="center" wrapText="1"/>
    </xf>
    <xf numFmtId="2" fontId="5" fillId="3" borderId="9" xfId="0" applyNumberFormat="1" applyFont="1" applyFill="1" applyBorder="1" applyAlignment="1">
      <alignment horizontal="center" vertical="center" wrapText="1"/>
    </xf>
    <xf numFmtId="167" fontId="5" fillId="3" borderId="4" xfId="0" applyNumberFormat="1" applyFont="1" applyFill="1" applyBorder="1" applyAlignment="1">
      <alignment horizontal="center" vertical="center" wrapText="1"/>
    </xf>
    <xf numFmtId="2" fontId="5" fillId="3" borderId="6" xfId="0" applyNumberFormat="1" applyFont="1" applyFill="1" applyBorder="1" applyAlignment="1">
      <alignment horizontal="center" vertical="center" wrapText="1"/>
    </xf>
    <xf numFmtId="2" fontId="0" fillId="0" borderId="80" xfId="0" applyNumberFormat="1" applyBorder="1" applyAlignment="1" applyProtection="1">
      <alignment horizontal="center" vertical="center" wrapText="1"/>
    </xf>
    <xf numFmtId="2" fontId="0" fillId="0" borderId="81" xfId="0" applyNumberFormat="1" applyBorder="1" applyAlignment="1" applyProtection="1">
      <alignment horizontal="center" vertical="center" wrapText="1"/>
    </xf>
    <xf numFmtId="0" fontId="7" fillId="4" borderId="82" xfId="0" applyFont="1" applyFill="1" applyBorder="1" applyAlignment="1" applyProtection="1">
      <alignment horizontal="center" vertical="center" wrapText="1"/>
    </xf>
    <xf numFmtId="0" fontId="7" fillId="4" borderId="83" xfId="0" applyFont="1" applyFill="1" applyBorder="1" applyAlignment="1" applyProtection="1">
      <alignment horizontal="center" vertical="center" wrapText="1"/>
    </xf>
    <xf numFmtId="2" fontId="14" fillId="5" borderId="7" xfId="0" quotePrefix="1" applyNumberFormat="1" applyFont="1" applyFill="1" applyBorder="1" applyAlignment="1" applyProtection="1">
      <alignment horizontal="center" vertical="center" wrapText="1"/>
    </xf>
    <xf numFmtId="2" fontId="14" fillId="5" borderId="4" xfId="0" applyNumberFormat="1" applyFont="1" applyFill="1" applyBorder="1" applyAlignment="1" applyProtection="1">
      <alignment horizontal="center" vertical="center" wrapText="1"/>
    </xf>
    <xf numFmtId="2" fontId="14" fillId="2" borderId="7" xfId="0" quotePrefix="1" applyNumberFormat="1" applyFont="1" applyFill="1" applyBorder="1" applyAlignment="1" applyProtection="1">
      <alignment horizontal="center" vertical="center" wrapText="1"/>
    </xf>
    <xf numFmtId="2" fontId="14" fillId="2" borderId="4" xfId="0" applyNumberFormat="1" applyFont="1" applyFill="1" applyBorder="1" applyAlignment="1" applyProtection="1">
      <alignment horizontal="center" vertical="center" wrapText="1"/>
    </xf>
    <xf numFmtId="169" fontId="5" fillId="3" borderId="4" xfId="0" applyNumberFormat="1" applyFont="1" applyFill="1" applyBorder="1" applyAlignment="1" applyProtection="1">
      <alignment horizontal="center" vertical="center" wrapText="1"/>
    </xf>
    <xf numFmtId="167" fontId="5" fillId="3" borderId="50" xfId="0" applyNumberFormat="1" applyFont="1" applyFill="1" applyBorder="1" applyAlignment="1" applyProtection="1">
      <alignment horizontal="center" vertical="center" wrapText="1"/>
    </xf>
    <xf numFmtId="0" fontId="0" fillId="2" borderId="5" xfId="0" applyFill="1" applyBorder="1" applyAlignment="1" applyProtection="1">
      <alignment horizontal="center" vertical="center" wrapText="1"/>
    </xf>
    <xf numFmtId="167" fontId="5" fillId="3" borderId="67" xfId="0" quotePrefix="1" applyNumberFormat="1" applyFont="1" applyFill="1" applyBorder="1" applyAlignment="1" applyProtection="1">
      <alignment horizontal="center" vertical="center" wrapText="1"/>
    </xf>
    <xf numFmtId="10" fontId="5" fillId="3" borderId="69" xfId="0" applyNumberFormat="1" applyFont="1" applyFill="1" applyBorder="1" applyAlignment="1" applyProtection="1">
      <alignment horizontal="center" vertical="center" wrapText="1"/>
    </xf>
    <xf numFmtId="10" fontId="14" fillId="5" borderId="50" xfId="0" quotePrefix="1" applyNumberFormat="1" applyFont="1" applyFill="1" applyBorder="1" applyAlignment="1" applyProtection="1">
      <alignment horizontal="center" vertical="center" wrapText="1"/>
    </xf>
    <xf numFmtId="10" fontId="14" fillId="5" borderId="72" xfId="0" applyNumberFormat="1" applyFont="1" applyFill="1" applyBorder="1" applyAlignment="1" applyProtection="1">
      <alignment horizontal="center" vertical="center" wrapText="1"/>
    </xf>
    <xf numFmtId="10" fontId="14" fillId="2" borderId="50" xfId="0" quotePrefix="1" applyNumberFormat="1" applyFont="1" applyFill="1" applyBorder="1" applyAlignment="1" applyProtection="1">
      <alignment horizontal="center" vertical="center" wrapText="1"/>
    </xf>
    <xf numFmtId="10" fontId="14" fillId="2" borderId="72" xfId="0" applyNumberFormat="1" applyFont="1" applyFill="1" applyBorder="1" applyAlignment="1" applyProtection="1">
      <alignment horizontal="center" vertical="center" wrapText="1"/>
    </xf>
    <xf numFmtId="10" fontId="5" fillId="3" borderId="72" xfId="0" applyNumberFormat="1" applyFont="1" applyFill="1" applyBorder="1" applyAlignment="1" applyProtection="1">
      <alignment horizontal="center" vertical="center" wrapText="1"/>
    </xf>
    <xf numFmtId="10" fontId="0" fillId="2" borderId="23" xfId="0" applyNumberFormat="1" applyFill="1" applyBorder="1" applyAlignment="1" applyProtection="1">
      <alignment horizontal="center" vertical="center" wrapText="1"/>
    </xf>
    <xf numFmtId="10" fontId="0" fillId="2" borderId="51" xfId="0" applyNumberFormat="1" applyFill="1" applyBorder="1" applyAlignment="1" applyProtection="1">
      <alignment horizontal="center" vertical="center" wrapText="1"/>
    </xf>
    <xf numFmtId="10" fontId="0" fillId="2" borderId="24" xfId="0" applyNumberFormat="1" applyFill="1" applyBorder="1" applyAlignment="1" applyProtection="1">
      <alignment horizontal="center" vertical="center" wrapText="1"/>
    </xf>
    <xf numFmtId="0" fontId="10" fillId="6" borderId="3" xfId="0" applyFont="1" applyFill="1" applyBorder="1" applyAlignment="1" applyProtection="1">
      <alignment horizontal="left"/>
      <protection locked="0"/>
    </xf>
    <xf numFmtId="0" fontId="10" fillId="6" borderId="2" xfId="0" applyFont="1" applyFill="1" applyBorder="1" applyAlignment="1" applyProtection="1">
      <alignment horizontal="left"/>
      <protection locked="0"/>
    </xf>
    <xf numFmtId="0" fontId="6"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6" borderId="3" xfId="0" applyFont="1" applyFill="1" applyBorder="1" applyAlignment="1" applyProtection="1">
      <alignment horizontal="left" wrapText="1"/>
      <protection locked="0"/>
    </xf>
    <xf numFmtId="0" fontId="7" fillId="4" borderId="57" xfId="0" applyFont="1" applyFill="1" applyBorder="1" applyAlignment="1" applyProtection="1">
      <alignment horizontal="center" vertical="center" wrapText="1"/>
    </xf>
    <xf numFmtId="0" fontId="7" fillId="4" borderId="78" xfId="0" applyFont="1" applyFill="1" applyBorder="1" applyAlignment="1" applyProtection="1">
      <alignment horizontal="center" vertical="center" wrapText="1"/>
    </xf>
    <xf numFmtId="165" fontId="8" fillId="7" borderId="28" xfId="0" applyNumberFormat="1" applyFont="1" applyFill="1" applyBorder="1" applyAlignment="1" applyProtection="1">
      <alignment horizontal="center" vertical="center" wrapText="1"/>
      <protection locked="0"/>
    </xf>
    <xf numFmtId="165" fontId="8" fillId="7" borderId="29" xfId="0" applyNumberFormat="1" applyFont="1" applyFill="1" applyBorder="1" applyAlignment="1" applyProtection="1">
      <alignment horizontal="center" vertical="center" wrapText="1"/>
      <protection locked="0"/>
    </xf>
    <xf numFmtId="165" fontId="8" fillId="9" borderId="71" xfId="0" quotePrefix="1" applyNumberFormat="1" applyFont="1" applyFill="1" applyBorder="1" applyAlignment="1" applyProtection="1">
      <alignment horizontal="center" vertical="top" wrapText="1"/>
    </xf>
    <xf numFmtId="165" fontId="8" fillId="9" borderId="72" xfId="0" quotePrefix="1" applyNumberFormat="1" applyFont="1" applyFill="1" applyBorder="1" applyAlignment="1" applyProtection="1">
      <alignment horizontal="center" vertical="top" wrapText="1"/>
    </xf>
    <xf numFmtId="165" fontId="8" fillId="9" borderId="70" xfId="0" quotePrefix="1" applyNumberFormat="1" applyFont="1" applyFill="1" applyBorder="1" applyAlignment="1" applyProtection="1">
      <alignment horizontal="center" vertical="top" wrapText="1"/>
    </xf>
    <xf numFmtId="165" fontId="13" fillId="9" borderId="71" xfId="0" applyNumberFormat="1" applyFont="1" applyFill="1" applyBorder="1" applyAlignment="1" applyProtection="1">
      <alignment horizontal="center" vertical="top" wrapText="1"/>
      <protection locked="0"/>
    </xf>
    <xf numFmtId="165" fontId="13" fillId="9" borderId="37" xfId="0" applyNumberFormat="1" applyFont="1" applyFill="1" applyBorder="1" applyAlignment="1" applyProtection="1">
      <alignment horizontal="center" vertical="top" wrapText="1"/>
      <protection locked="0"/>
    </xf>
    <xf numFmtId="165" fontId="8" fillId="7" borderId="71" xfId="0" applyNumberFormat="1" applyFont="1" applyFill="1" applyBorder="1" applyAlignment="1" applyProtection="1">
      <alignment horizontal="center" vertical="center" wrapText="1"/>
      <protection locked="0"/>
    </xf>
    <xf numFmtId="165" fontId="8" fillId="7" borderId="37" xfId="0" applyNumberFormat="1" applyFont="1" applyFill="1" applyBorder="1" applyAlignment="1" applyProtection="1">
      <alignment horizontal="center" vertical="center" wrapText="1"/>
      <protection locked="0"/>
    </xf>
    <xf numFmtId="2" fontId="8" fillId="7" borderId="28" xfId="0" applyNumberFormat="1" applyFont="1" applyFill="1" applyBorder="1" applyAlignment="1" applyProtection="1">
      <alignment horizontal="center" vertical="center" wrapText="1"/>
      <protection locked="0"/>
    </xf>
    <xf numFmtId="2" fontId="8" fillId="7" borderId="29" xfId="0" applyNumberFormat="1" applyFont="1" applyFill="1" applyBorder="1" applyAlignment="1" applyProtection="1">
      <alignment horizontal="center" vertical="center" wrapText="1"/>
      <protection locked="0"/>
    </xf>
    <xf numFmtId="0" fontId="8" fillId="7" borderId="71" xfId="0" quotePrefix="1" applyFont="1" applyFill="1" applyBorder="1" applyAlignment="1" applyProtection="1">
      <alignment horizontal="center" vertical="top" wrapText="1"/>
    </xf>
    <xf numFmtId="0" fontId="8" fillId="7" borderId="72" xfId="0" quotePrefix="1" applyFont="1" applyFill="1" applyBorder="1" applyAlignment="1" applyProtection="1">
      <alignment horizontal="center" vertical="top" wrapText="1"/>
    </xf>
    <xf numFmtId="0" fontId="8" fillId="7" borderId="70" xfId="0" quotePrefix="1" applyFont="1" applyFill="1" applyBorder="1" applyAlignment="1" applyProtection="1">
      <alignment horizontal="center" vertical="top" wrapText="1"/>
    </xf>
    <xf numFmtId="0" fontId="8" fillId="7" borderId="28" xfId="0" applyFont="1" applyFill="1" applyBorder="1" applyAlignment="1" applyProtection="1">
      <alignment horizontal="left" vertical="top" wrapText="1"/>
      <protection locked="0"/>
    </xf>
    <xf numFmtId="0" fontId="8" fillId="7" borderId="2" xfId="0" applyFont="1" applyFill="1" applyBorder="1" applyAlignment="1" applyProtection="1">
      <alignment horizontal="left" vertical="top" wrapText="1"/>
      <protection locked="0"/>
    </xf>
    <xf numFmtId="0" fontId="8" fillId="7" borderId="46" xfId="0" applyFont="1" applyFill="1" applyBorder="1" applyAlignment="1" applyProtection="1">
      <alignment horizontal="left" vertical="top" wrapText="1"/>
      <protection locked="0"/>
    </xf>
    <xf numFmtId="2" fontId="13" fillId="9" borderId="71" xfId="0" applyNumberFormat="1" applyFont="1" applyFill="1" applyBorder="1" applyAlignment="1" applyProtection="1">
      <alignment horizontal="center" vertical="top" wrapText="1"/>
      <protection locked="0"/>
    </xf>
    <xf numFmtId="2" fontId="13" fillId="9" borderId="37" xfId="0" applyNumberFormat="1" applyFont="1" applyFill="1" applyBorder="1" applyAlignment="1" applyProtection="1">
      <alignment horizontal="center" vertical="top" wrapText="1"/>
      <protection locked="0"/>
    </xf>
    <xf numFmtId="2" fontId="8" fillId="7" borderId="71" xfId="0" applyNumberFormat="1" applyFont="1" applyFill="1" applyBorder="1" applyAlignment="1" applyProtection="1">
      <alignment horizontal="center" vertical="center" wrapText="1"/>
      <protection locked="0"/>
    </xf>
    <xf numFmtId="2" fontId="8" fillId="7" borderId="37" xfId="0" applyNumberFormat="1" applyFont="1" applyFill="1" applyBorder="1" applyAlignment="1" applyProtection="1">
      <alignment horizontal="center" vertical="center" wrapText="1"/>
      <protection locked="0"/>
    </xf>
    <xf numFmtId="165" fontId="8" fillId="9" borderId="69" xfId="0" applyNumberFormat="1" applyFont="1" applyFill="1" applyBorder="1" applyAlignment="1" applyProtection="1">
      <alignment horizontal="center" vertical="top" wrapText="1"/>
      <protection locked="0"/>
    </xf>
    <xf numFmtId="165" fontId="8" fillId="9" borderId="72" xfId="0" applyNumberFormat="1" applyFont="1" applyFill="1" applyBorder="1" applyAlignment="1" applyProtection="1">
      <alignment horizontal="center" vertical="top" wrapText="1"/>
      <protection locked="0"/>
    </xf>
    <xf numFmtId="165" fontId="8" fillId="9" borderId="70" xfId="0" applyNumberFormat="1" applyFont="1" applyFill="1" applyBorder="1" applyAlignment="1" applyProtection="1">
      <alignment horizontal="center" vertical="top" wrapText="1"/>
      <protection locked="0"/>
    </xf>
    <xf numFmtId="0" fontId="7" fillId="4" borderId="22" xfId="0" applyFont="1" applyFill="1" applyBorder="1" applyAlignment="1" applyProtection="1">
      <alignment horizontal="center" vertical="center" wrapText="1"/>
    </xf>
    <xf numFmtId="0" fontId="7" fillId="4" borderId="20" xfId="0" applyFont="1" applyFill="1" applyBorder="1" applyAlignment="1" applyProtection="1">
      <alignment horizontal="center" vertical="center" wrapText="1"/>
    </xf>
    <xf numFmtId="0" fontId="20" fillId="4" borderId="88" xfId="0" applyFont="1" applyFill="1" applyBorder="1" applyAlignment="1" applyProtection="1">
      <alignment horizontal="center" wrapText="1"/>
    </xf>
    <xf numFmtId="0" fontId="20" fillId="4" borderId="85" xfId="0" applyFont="1" applyFill="1" applyBorder="1" applyAlignment="1" applyProtection="1">
      <alignment horizontal="center" wrapText="1"/>
    </xf>
    <xf numFmtId="0" fontId="20" fillId="4" borderId="86" xfId="0" applyFont="1" applyFill="1" applyBorder="1" applyAlignment="1" applyProtection="1">
      <alignment horizontal="center" wrapText="1"/>
    </xf>
    <xf numFmtId="0" fontId="8" fillId="7" borderId="67" xfId="0" applyFont="1" applyFill="1" applyBorder="1" applyAlignment="1" applyProtection="1">
      <alignment horizontal="left" vertical="top" wrapText="1"/>
      <protection locked="0"/>
    </xf>
    <xf numFmtId="0" fontId="8" fillId="7" borderId="50" xfId="0" applyFont="1" applyFill="1" applyBorder="1" applyAlignment="1" applyProtection="1">
      <alignment horizontal="left" vertical="top" wrapText="1"/>
      <protection locked="0"/>
    </xf>
    <xf numFmtId="0" fontId="8" fillId="7" borderId="34" xfId="0" applyFont="1" applyFill="1" applyBorder="1" applyAlignment="1" applyProtection="1">
      <alignment horizontal="left" vertical="top" wrapText="1"/>
      <protection locked="0"/>
    </xf>
    <xf numFmtId="0" fontId="8" fillId="7" borderId="68" xfId="0" applyFont="1" applyFill="1" applyBorder="1" applyAlignment="1" applyProtection="1">
      <alignment horizontal="left" vertical="top" wrapText="1"/>
      <protection locked="0"/>
    </xf>
    <xf numFmtId="0" fontId="8" fillId="7" borderId="69" xfId="0" applyFont="1" applyFill="1" applyBorder="1" applyAlignment="1" applyProtection="1">
      <alignment horizontal="left" vertical="top" wrapText="1"/>
      <protection locked="0"/>
    </xf>
    <xf numFmtId="0" fontId="8" fillId="7" borderId="72" xfId="0" applyFont="1" applyFill="1" applyBorder="1" applyAlignment="1" applyProtection="1">
      <alignment horizontal="left" vertical="top" wrapText="1"/>
      <protection locked="0"/>
    </xf>
    <xf numFmtId="0" fontId="8" fillId="7" borderId="70" xfId="0" applyFont="1" applyFill="1" applyBorder="1" applyAlignment="1" applyProtection="1">
      <alignment horizontal="left" vertical="top" wrapText="1"/>
      <protection locked="0"/>
    </xf>
    <xf numFmtId="165" fontId="8" fillId="8" borderId="67" xfId="0" applyNumberFormat="1" applyFont="1" applyFill="1" applyBorder="1" applyAlignment="1" applyProtection="1">
      <alignment horizontal="center" vertical="top" wrapText="1"/>
      <protection locked="0"/>
    </xf>
    <xf numFmtId="165" fontId="8" fillId="8" borderId="50" xfId="0" applyNumberFormat="1" applyFont="1" applyFill="1" applyBorder="1" applyAlignment="1" applyProtection="1">
      <alignment horizontal="center" vertical="top" wrapText="1"/>
      <protection locked="0"/>
    </xf>
    <xf numFmtId="165" fontId="8" fillId="8" borderId="34" xfId="0" applyNumberFormat="1" applyFont="1" applyFill="1" applyBorder="1" applyAlignment="1" applyProtection="1">
      <alignment horizontal="center" vertical="top" wrapText="1"/>
      <protection locked="0"/>
    </xf>
    <xf numFmtId="165" fontId="8" fillId="8" borderId="68" xfId="0" applyNumberFormat="1" applyFont="1" applyFill="1" applyBorder="1" applyAlignment="1" applyProtection="1">
      <alignment horizontal="center" vertical="top" wrapText="1"/>
      <protection locked="0"/>
    </xf>
    <xf numFmtId="165" fontId="8" fillId="8" borderId="2" xfId="0" applyNumberFormat="1" applyFont="1" applyFill="1" applyBorder="1" applyAlignment="1" applyProtection="1">
      <alignment horizontal="center" vertical="top" wrapText="1"/>
      <protection locked="0"/>
    </xf>
    <xf numFmtId="165" fontId="8" fillId="8" borderId="46" xfId="0" applyNumberFormat="1" applyFont="1" applyFill="1" applyBorder="1" applyAlignment="1" applyProtection="1">
      <alignment horizontal="center" vertical="top" wrapText="1"/>
      <protection locked="0"/>
    </xf>
    <xf numFmtId="0" fontId="7" fillId="4" borderId="44" xfId="0" applyFont="1" applyFill="1" applyBorder="1" applyAlignment="1" applyProtection="1">
      <alignment horizontal="center" vertical="center" wrapText="1"/>
    </xf>
    <xf numFmtId="0" fontId="7" fillId="4" borderId="48" xfId="0" applyFont="1" applyFill="1" applyBorder="1" applyAlignment="1" applyProtection="1">
      <alignment horizontal="center" vertical="center" wrapText="1"/>
    </xf>
    <xf numFmtId="0" fontId="11" fillId="0" borderId="0" xfId="0" applyFont="1" applyAlignment="1" applyProtection="1">
      <alignment horizontal="center"/>
    </xf>
    <xf numFmtId="0" fontId="7" fillId="4" borderId="14" xfId="0" applyFont="1" applyFill="1" applyBorder="1" applyAlignment="1" applyProtection="1">
      <alignment horizontal="center" vertical="center" wrapText="1"/>
    </xf>
    <xf numFmtId="0" fontId="21" fillId="8" borderId="7" xfId="0" applyFont="1" applyFill="1" applyBorder="1" applyAlignment="1" applyProtection="1">
      <alignment horizontal="left" vertical="top" wrapText="1"/>
    </xf>
    <xf numFmtId="0" fontId="21" fillId="8" borderId="8" xfId="0" applyFont="1" applyFill="1" applyBorder="1" applyAlignment="1" applyProtection="1">
      <alignment horizontal="left" vertical="top" wrapText="1"/>
    </xf>
    <xf numFmtId="0" fontId="13" fillId="8" borderId="8" xfId="0" applyFont="1" applyFill="1" applyBorder="1" applyAlignment="1" applyProtection="1">
      <alignment horizontal="center" vertical="top" wrapText="1"/>
      <protection locked="0"/>
    </xf>
    <xf numFmtId="2" fontId="13" fillId="8" borderId="33" xfId="0" applyNumberFormat="1" applyFont="1" applyFill="1" applyBorder="1" applyAlignment="1" applyProtection="1">
      <alignment horizontal="center" vertical="top" wrapText="1"/>
      <protection locked="0"/>
    </xf>
    <xf numFmtId="2" fontId="13" fillId="8" borderId="35" xfId="0" applyNumberFormat="1" applyFont="1" applyFill="1" applyBorder="1" applyAlignment="1" applyProtection="1">
      <alignment horizontal="center" vertical="top" wrapText="1"/>
      <protection locked="0"/>
    </xf>
    <xf numFmtId="165" fontId="13" fillId="8" borderId="33" xfId="0" applyNumberFormat="1" applyFont="1" applyFill="1" applyBorder="1" applyAlignment="1" applyProtection="1">
      <alignment horizontal="center" vertical="top" wrapText="1"/>
      <protection locked="0"/>
    </xf>
    <xf numFmtId="165" fontId="13" fillId="8" borderId="35" xfId="0" applyNumberFormat="1" applyFont="1" applyFill="1" applyBorder="1" applyAlignment="1" applyProtection="1">
      <alignment horizontal="center" vertical="top" wrapText="1"/>
      <protection locked="0"/>
    </xf>
    <xf numFmtId="165" fontId="8" fillId="8" borderId="33" xfId="0" quotePrefix="1" applyNumberFormat="1" applyFont="1" applyFill="1" applyBorder="1" applyAlignment="1" applyProtection="1">
      <alignment horizontal="center" vertical="top" wrapText="1"/>
    </xf>
    <xf numFmtId="165" fontId="8" fillId="8" borderId="50" xfId="0" quotePrefix="1" applyNumberFormat="1" applyFont="1" applyFill="1" applyBorder="1" applyAlignment="1" applyProtection="1">
      <alignment horizontal="center" vertical="top" wrapText="1"/>
    </xf>
    <xf numFmtId="165" fontId="8" fillId="8" borderId="34" xfId="0" quotePrefix="1" applyNumberFormat="1" applyFont="1" applyFill="1" applyBorder="1" applyAlignment="1" applyProtection="1">
      <alignment horizontal="center" vertical="top" wrapText="1"/>
    </xf>
    <xf numFmtId="0" fontId="21" fillId="8" borderId="10" xfId="0" applyFont="1" applyFill="1" applyBorder="1" applyAlignment="1" applyProtection="1">
      <alignment horizontal="left" vertical="top" wrapText="1"/>
    </xf>
    <xf numFmtId="0" fontId="21" fillId="8" borderId="1" xfId="0" applyFont="1" applyFill="1" applyBorder="1" applyAlignment="1" applyProtection="1">
      <alignment horizontal="left" vertical="top" wrapText="1"/>
    </xf>
    <xf numFmtId="0" fontId="13" fillId="8" borderId="1" xfId="0" applyFont="1" applyFill="1" applyBorder="1" applyAlignment="1" applyProtection="1">
      <alignment horizontal="center" vertical="top" wrapText="1"/>
      <protection locked="0"/>
    </xf>
    <xf numFmtId="2" fontId="13" fillId="8" borderId="28" xfId="0" applyNumberFormat="1" applyFont="1" applyFill="1" applyBorder="1" applyAlignment="1" applyProtection="1">
      <alignment horizontal="center" vertical="top" wrapText="1"/>
      <protection locked="0"/>
    </xf>
    <xf numFmtId="2" fontId="13" fillId="8" borderId="29" xfId="0" applyNumberFormat="1" applyFont="1" applyFill="1" applyBorder="1" applyAlignment="1" applyProtection="1">
      <alignment horizontal="center" vertical="top" wrapText="1"/>
      <protection locked="0"/>
    </xf>
    <xf numFmtId="165" fontId="13" fillId="8" borderId="28" xfId="0" applyNumberFormat="1" applyFont="1" applyFill="1" applyBorder="1" applyAlignment="1" applyProtection="1">
      <alignment horizontal="center" vertical="top" wrapText="1"/>
      <protection locked="0"/>
    </xf>
    <xf numFmtId="165" fontId="13" fillId="8" borderId="29" xfId="0" applyNumberFormat="1" applyFont="1" applyFill="1" applyBorder="1" applyAlignment="1" applyProtection="1">
      <alignment horizontal="center" vertical="top" wrapText="1"/>
      <protection locked="0"/>
    </xf>
    <xf numFmtId="165" fontId="8" fillId="8" borderId="28" xfId="0" quotePrefix="1" applyNumberFormat="1" applyFont="1" applyFill="1" applyBorder="1" applyAlignment="1" applyProtection="1">
      <alignment horizontal="center" vertical="top" wrapText="1"/>
    </xf>
    <xf numFmtId="165" fontId="8" fillId="8" borderId="2" xfId="0" quotePrefix="1" applyNumberFormat="1" applyFont="1" applyFill="1" applyBorder="1" applyAlignment="1" applyProtection="1">
      <alignment horizontal="center" vertical="top" wrapText="1"/>
    </xf>
    <xf numFmtId="165" fontId="8" fillId="8" borderId="46" xfId="0" quotePrefix="1" applyNumberFormat="1" applyFont="1" applyFill="1" applyBorder="1" applyAlignment="1" applyProtection="1">
      <alignment horizontal="center" vertical="top" wrapText="1"/>
    </xf>
    <xf numFmtId="0" fontId="0" fillId="0" borderId="36" xfId="0" applyBorder="1" applyAlignment="1" applyProtection="1">
      <alignment horizontal="left" vertical="top" wrapText="1"/>
    </xf>
    <xf numFmtId="0" fontId="0" fillId="0" borderId="31" xfId="0" applyBorder="1" applyAlignment="1" applyProtection="1">
      <alignment horizontal="left" vertical="top" wrapText="1"/>
    </xf>
    <xf numFmtId="0" fontId="0" fillId="0" borderId="10" xfId="0" applyBorder="1" applyAlignment="1" applyProtection="1">
      <alignment horizontal="left" vertical="top" wrapText="1"/>
    </xf>
    <xf numFmtId="0" fontId="0" fillId="0" borderId="1" xfId="0" applyBorder="1" applyAlignment="1" applyProtection="1">
      <alignment horizontal="left" vertical="top" wrapText="1"/>
    </xf>
    <xf numFmtId="0" fontId="0" fillId="0" borderId="7" xfId="0" applyBorder="1" applyAlignment="1" applyProtection="1">
      <alignment horizontal="left" vertical="top" wrapText="1"/>
    </xf>
    <xf numFmtId="0" fontId="0" fillId="0" borderId="8" xfId="0" applyBorder="1" applyAlignment="1" applyProtection="1">
      <alignment horizontal="left" vertical="top" wrapText="1"/>
    </xf>
    <xf numFmtId="0" fontId="8" fillId="7" borderId="1" xfId="0" applyFont="1" applyFill="1" applyBorder="1" applyAlignment="1" applyProtection="1">
      <alignment horizontal="center" vertical="center" wrapText="1"/>
      <protection locked="0"/>
    </xf>
    <xf numFmtId="0" fontId="8" fillId="7" borderId="31" xfId="0" applyFont="1" applyFill="1" applyBorder="1" applyAlignment="1" applyProtection="1">
      <alignment horizontal="center" vertical="center" wrapText="1"/>
      <protection locked="0"/>
    </xf>
    <xf numFmtId="0" fontId="8" fillId="7" borderId="3" xfId="0" applyFont="1" applyFill="1" applyBorder="1" applyAlignment="1" applyProtection="1">
      <alignment horizontal="left" wrapText="1"/>
      <protection locked="0"/>
    </xf>
    <xf numFmtId="166" fontId="1" fillId="7" borderId="2" xfId="0" applyNumberFormat="1" applyFont="1" applyFill="1" applyBorder="1" applyAlignment="1" applyProtection="1">
      <alignment horizontal="left"/>
      <protection locked="0"/>
    </xf>
    <xf numFmtId="0" fontId="20" fillId="4" borderId="38" xfId="0" applyFont="1" applyFill="1" applyBorder="1" applyAlignment="1" applyProtection="1">
      <alignment horizontal="center" wrapText="1"/>
    </xf>
    <xf numFmtId="0" fontId="20" fillId="4" borderId="39" xfId="0" applyFont="1" applyFill="1" applyBorder="1" applyAlignment="1" applyProtection="1">
      <alignment horizontal="center" wrapText="1"/>
    </xf>
    <xf numFmtId="0" fontId="20" fillId="4" borderId="40" xfId="0" applyFont="1" applyFill="1" applyBorder="1" applyAlignment="1" applyProtection="1">
      <alignment horizontal="center" wrapText="1"/>
    </xf>
    <xf numFmtId="0" fontId="8" fillId="7" borderId="8" xfId="0" applyFont="1" applyFill="1" applyBorder="1" applyAlignment="1" applyProtection="1">
      <alignment horizontal="center" vertical="center" wrapText="1"/>
      <protection locked="0"/>
    </xf>
    <xf numFmtId="0" fontId="20" fillId="4" borderId="84" xfId="0" applyFont="1" applyFill="1" applyBorder="1" applyAlignment="1" applyProtection="1">
      <alignment horizontal="center" wrapText="1"/>
    </xf>
    <xf numFmtId="0" fontId="20" fillId="4" borderId="87" xfId="0" applyFont="1" applyFill="1" applyBorder="1" applyAlignment="1" applyProtection="1">
      <alignment horizontal="center" wrapText="1"/>
    </xf>
    <xf numFmtId="2" fontId="8" fillId="7" borderId="33" xfId="0" applyNumberFormat="1" applyFont="1" applyFill="1" applyBorder="1" applyAlignment="1" applyProtection="1">
      <alignment horizontal="center" vertical="center" wrapText="1"/>
      <protection locked="0"/>
    </xf>
    <xf numFmtId="2" fontId="8" fillId="7" borderId="35" xfId="0" applyNumberFormat="1" applyFont="1" applyFill="1" applyBorder="1" applyAlignment="1" applyProtection="1">
      <alignment horizontal="center" vertical="center" wrapText="1"/>
      <protection locked="0"/>
    </xf>
    <xf numFmtId="165" fontId="8" fillId="7" borderId="33" xfId="0" applyNumberFormat="1" applyFont="1" applyFill="1" applyBorder="1" applyAlignment="1" applyProtection="1">
      <alignment horizontal="center" vertical="center" wrapText="1"/>
      <protection locked="0"/>
    </xf>
    <xf numFmtId="165" fontId="8" fillId="7" borderId="35" xfId="0" applyNumberFormat="1" applyFont="1" applyFill="1" applyBorder="1" applyAlignment="1" applyProtection="1">
      <alignment horizontal="center" vertical="center" wrapText="1"/>
      <protection locked="0"/>
    </xf>
    <xf numFmtId="0" fontId="1" fillId="7" borderId="2" xfId="0" applyFont="1" applyFill="1" applyBorder="1" applyAlignment="1" applyProtection="1">
      <alignment horizontal="left"/>
      <protection locked="0"/>
    </xf>
    <xf numFmtId="0" fontId="8" fillId="7" borderId="33" xfId="0" applyFont="1" applyFill="1" applyBorder="1" applyAlignment="1" applyProtection="1">
      <alignment horizontal="left" vertical="top" wrapText="1"/>
      <protection locked="0"/>
    </xf>
    <xf numFmtId="17" fontId="0" fillId="7" borderId="13" xfId="0" applyNumberFormat="1" applyFill="1" applyBorder="1" applyAlignment="1" applyProtection="1">
      <alignment horizontal="center" vertical="center" wrapText="1"/>
      <protection locked="0"/>
    </xf>
    <xf numFmtId="17" fontId="0" fillId="7" borderId="17" xfId="0" applyNumberFormat="1" applyFill="1" applyBorder="1" applyAlignment="1" applyProtection="1">
      <alignment horizontal="center" vertical="center" wrapText="1"/>
      <protection locked="0"/>
    </xf>
    <xf numFmtId="0" fontId="21" fillId="9" borderId="4" xfId="0" applyFont="1" applyFill="1" applyBorder="1" applyAlignment="1" applyProtection="1">
      <alignment horizontal="left" vertical="top" wrapText="1"/>
    </xf>
    <xf numFmtId="0" fontId="21" fillId="9" borderId="5" xfId="0" applyFont="1" applyFill="1" applyBorder="1" applyAlignment="1" applyProtection="1">
      <alignment horizontal="left" vertical="top" wrapText="1"/>
    </xf>
    <xf numFmtId="0" fontId="13" fillId="9" borderId="5" xfId="0" applyFont="1" applyFill="1" applyBorder="1" applyAlignment="1" applyProtection="1">
      <alignment horizontal="center" vertical="top" wrapText="1"/>
      <protection locked="0"/>
    </xf>
    <xf numFmtId="0" fontId="7" fillId="4" borderId="21" xfId="0" applyFont="1" applyFill="1" applyBorder="1" applyAlignment="1" applyProtection="1">
      <alignment horizontal="center" vertical="center" wrapText="1"/>
    </xf>
    <xf numFmtId="0" fontId="7" fillId="4" borderId="19" xfId="0" applyFont="1" applyFill="1" applyBorder="1" applyAlignment="1" applyProtection="1">
      <alignment horizontal="center" vertical="center" wrapText="1"/>
    </xf>
    <xf numFmtId="0" fontId="0" fillId="7" borderId="3" xfId="0" applyFill="1" applyBorder="1" applyAlignment="1" applyProtection="1">
      <alignment horizontal="center"/>
      <protection locked="0"/>
    </xf>
    <xf numFmtId="0" fontId="2" fillId="3" borderId="7" xfId="0" applyFont="1" applyFill="1" applyBorder="1" applyAlignment="1" applyProtection="1">
      <alignment horizontal="left" vertical="center" wrapText="1"/>
    </xf>
    <xf numFmtId="0" fontId="2" fillId="3" borderId="9" xfId="0" applyFont="1" applyFill="1" applyBorder="1" applyAlignment="1" applyProtection="1">
      <alignment horizontal="left" vertical="center" wrapText="1"/>
    </xf>
    <xf numFmtId="0" fontId="2" fillId="3" borderId="4" xfId="0" applyFont="1" applyFill="1" applyBorder="1" applyAlignment="1" applyProtection="1">
      <alignment horizontal="left" vertical="center" wrapText="1"/>
    </xf>
    <xf numFmtId="0" fontId="2" fillId="3" borderId="6" xfId="0" applyFont="1" applyFill="1" applyBorder="1" applyAlignment="1" applyProtection="1">
      <alignment horizontal="left" vertical="center" wrapText="1"/>
    </xf>
    <xf numFmtId="0" fontId="17" fillId="5" borderId="7" xfId="0" applyFont="1" applyFill="1" applyBorder="1" applyAlignment="1" applyProtection="1">
      <alignment horizontal="center" vertical="center" wrapText="1"/>
    </xf>
    <xf numFmtId="0" fontId="17" fillId="5" borderId="4" xfId="0" applyFont="1" applyFill="1" applyBorder="1" applyAlignment="1" applyProtection="1">
      <alignment horizontal="center" vertical="center" wrapText="1"/>
    </xf>
    <xf numFmtId="17" fontId="0" fillId="7" borderId="15" xfId="0" applyNumberFormat="1" applyFill="1" applyBorder="1" applyAlignment="1" applyProtection="1">
      <alignment horizontal="center" vertical="center" wrapText="1"/>
      <protection locked="0"/>
    </xf>
    <xf numFmtId="17" fontId="0" fillId="7" borderId="18" xfId="0" applyNumberFormat="1" applyFill="1" applyBorder="1" applyAlignment="1" applyProtection="1">
      <alignment horizontal="center" vertical="center" wrapText="1"/>
      <protection locked="0"/>
    </xf>
    <xf numFmtId="0" fontId="17" fillId="2" borderId="7" xfId="0"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xf>
    <xf numFmtId="0" fontId="7" fillId="4" borderId="52" xfId="0" applyFont="1" applyFill="1" applyBorder="1" applyAlignment="1" applyProtection="1">
      <alignment horizontal="center" vertical="center" wrapText="1"/>
    </xf>
    <xf numFmtId="0" fontId="7" fillId="4" borderId="53" xfId="0" applyFont="1" applyFill="1" applyBorder="1" applyAlignment="1" applyProtection="1">
      <alignment horizontal="center" vertical="center" wrapText="1"/>
    </xf>
    <xf numFmtId="0" fontId="7" fillId="4" borderId="60" xfId="0" applyFont="1" applyFill="1" applyBorder="1" applyAlignment="1" applyProtection="1">
      <alignment horizontal="center" vertical="center" wrapText="1"/>
    </xf>
    <xf numFmtId="0" fontId="7" fillId="4" borderId="61" xfId="0" applyFont="1" applyFill="1" applyBorder="1" applyAlignment="1" applyProtection="1">
      <alignment horizontal="center" vertical="center" wrapText="1"/>
    </xf>
    <xf numFmtId="0" fontId="7" fillId="4" borderId="62" xfId="0" applyFont="1" applyFill="1" applyBorder="1" applyAlignment="1" applyProtection="1">
      <alignment horizontal="center" vertical="center" wrapText="1"/>
    </xf>
    <xf numFmtId="0" fontId="7" fillId="4" borderId="58" xfId="0" applyFont="1" applyFill="1" applyBorder="1" applyAlignment="1" applyProtection="1">
      <alignment horizontal="center" vertical="center" wrapText="1"/>
    </xf>
    <xf numFmtId="0" fontId="7" fillId="4" borderId="21" xfId="0" applyFont="1" applyFill="1" applyBorder="1" applyAlignment="1">
      <alignment horizontal="center" vertical="center" wrapText="1"/>
    </xf>
    <xf numFmtId="0" fontId="7" fillId="4" borderId="22" xfId="0" applyFont="1" applyFill="1" applyBorder="1" applyAlignment="1">
      <alignment horizontal="center" vertical="center" wrapText="1"/>
    </xf>
    <xf numFmtId="165" fontId="8" fillId="7" borderId="25" xfId="0" applyNumberFormat="1" applyFont="1" applyFill="1" applyBorder="1" applyAlignment="1" applyProtection="1">
      <alignment horizontal="center" vertical="center" wrapText="1"/>
      <protection locked="0"/>
    </xf>
    <xf numFmtId="165" fontId="8" fillId="7" borderId="30" xfId="0" applyNumberFormat="1" applyFont="1" applyFill="1" applyBorder="1" applyAlignment="1" applyProtection="1">
      <alignment horizontal="center" vertical="center" wrapText="1"/>
      <protection locked="0"/>
    </xf>
    <xf numFmtId="0" fontId="8" fillId="7" borderId="31" xfId="0" applyFont="1" applyFill="1" applyBorder="1" applyAlignment="1" applyProtection="1">
      <alignment horizontal="left" vertical="top" wrapText="1"/>
      <protection locked="0"/>
    </xf>
    <xf numFmtId="0" fontId="8" fillId="7" borderId="32" xfId="0" applyFont="1" applyFill="1" applyBorder="1" applyAlignment="1" applyProtection="1">
      <alignment horizontal="left" vertical="top" wrapText="1"/>
      <protection locked="0"/>
    </xf>
    <xf numFmtId="0" fontId="20" fillId="4" borderId="41" xfId="0" applyFont="1" applyFill="1" applyBorder="1" applyAlignment="1" applyProtection="1">
      <alignment horizontal="center" wrapText="1"/>
    </xf>
    <xf numFmtId="0" fontId="8" fillId="7" borderId="8" xfId="0" applyFont="1" applyFill="1" applyBorder="1" applyAlignment="1" applyProtection="1">
      <alignment horizontal="left" vertical="top" wrapText="1"/>
      <protection locked="0"/>
    </xf>
    <xf numFmtId="0" fontId="8" fillId="7" borderId="9" xfId="0" applyFont="1" applyFill="1" applyBorder="1" applyAlignment="1" applyProtection="1">
      <alignment horizontal="left" vertical="top" wrapText="1"/>
      <protection locked="0"/>
    </xf>
    <xf numFmtId="0" fontId="8" fillId="7" borderId="1" xfId="0" applyFont="1" applyFill="1" applyBorder="1" applyAlignment="1" applyProtection="1">
      <alignment horizontal="left" vertical="top" wrapText="1"/>
      <protection locked="0"/>
    </xf>
    <xf numFmtId="0" fontId="8" fillId="7" borderId="11" xfId="0" applyFont="1" applyFill="1" applyBorder="1" applyAlignment="1" applyProtection="1">
      <alignment horizontal="left" vertical="top" wrapText="1"/>
      <protection locked="0"/>
    </xf>
    <xf numFmtId="0" fontId="21" fillId="8" borderId="73" xfId="0" applyFont="1" applyFill="1" applyBorder="1" applyAlignment="1" applyProtection="1">
      <alignment horizontal="left" vertical="top" wrapText="1"/>
    </xf>
    <xf numFmtId="0" fontId="21" fillId="8" borderId="74" xfId="0" applyFont="1" applyFill="1" applyBorder="1" applyAlignment="1" applyProtection="1">
      <alignment horizontal="left" vertical="top" wrapText="1"/>
    </xf>
    <xf numFmtId="0" fontId="13" fillId="8" borderId="74" xfId="0" applyFont="1" applyFill="1" applyBorder="1" applyAlignment="1" applyProtection="1">
      <alignment horizontal="center" vertical="top" wrapText="1"/>
      <protection locked="0"/>
    </xf>
    <xf numFmtId="165" fontId="13" fillId="8" borderId="74" xfId="0" applyNumberFormat="1" applyFont="1" applyFill="1" applyBorder="1" applyAlignment="1" applyProtection="1">
      <alignment horizontal="center" vertical="top" wrapText="1"/>
      <protection locked="0"/>
    </xf>
    <xf numFmtId="165" fontId="8" fillId="8" borderId="74" xfId="0" applyNumberFormat="1" applyFont="1" applyFill="1" applyBorder="1" applyAlignment="1" applyProtection="1">
      <alignment horizontal="center" vertical="top" wrapText="1"/>
      <protection locked="0"/>
    </xf>
    <xf numFmtId="165" fontId="8" fillId="8" borderId="75" xfId="0" applyNumberFormat="1" applyFont="1" applyFill="1" applyBorder="1" applyAlignment="1" applyProtection="1">
      <alignment horizontal="center" vertical="top" wrapText="1"/>
      <protection locked="0"/>
    </xf>
    <xf numFmtId="17" fontId="0" fillId="7" borderId="7" xfId="0" applyNumberFormat="1" applyFill="1" applyBorder="1" applyAlignment="1" applyProtection="1">
      <alignment horizontal="center" vertical="center" wrapText="1"/>
      <protection locked="0"/>
    </xf>
    <xf numFmtId="17" fontId="0" fillId="7" borderId="9" xfId="0" applyNumberFormat="1" applyFill="1" applyBorder="1" applyAlignment="1" applyProtection="1">
      <alignment horizontal="center" vertical="center" wrapText="1"/>
      <protection locked="0"/>
    </xf>
    <xf numFmtId="17" fontId="0" fillId="7" borderId="47" xfId="0" applyNumberFormat="1" applyFill="1" applyBorder="1" applyAlignment="1" applyProtection="1">
      <alignment horizontal="center" vertical="center" wrapText="1"/>
      <protection locked="0"/>
    </xf>
    <xf numFmtId="17" fontId="0" fillId="7" borderId="63" xfId="0" applyNumberFormat="1" applyFill="1" applyBorder="1" applyAlignment="1" applyProtection="1">
      <alignment horizontal="center" vertical="center" wrapText="1"/>
      <protection locked="0"/>
    </xf>
    <xf numFmtId="17" fontId="0" fillId="7" borderId="64" xfId="0" applyNumberFormat="1" applyFill="1" applyBorder="1" applyAlignment="1" applyProtection="1">
      <alignment horizontal="center" vertical="center" wrapText="1"/>
      <protection locked="0"/>
    </xf>
    <xf numFmtId="0" fontId="8" fillId="7" borderId="35" xfId="0" applyFont="1" applyFill="1" applyBorder="1" applyAlignment="1" applyProtection="1">
      <alignment horizontal="center" vertical="center" wrapText="1"/>
      <protection locked="0"/>
    </xf>
    <xf numFmtId="0" fontId="8" fillId="7" borderId="29" xfId="0" applyFont="1" applyFill="1" applyBorder="1" applyAlignment="1" applyProtection="1">
      <alignment horizontal="center" vertical="center" wrapText="1"/>
      <protection locked="0"/>
    </xf>
    <xf numFmtId="0" fontId="20" fillId="4" borderId="76" xfId="0" applyFont="1" applyFill="1" applyBorder="1" applyAlignment="1" applyProtection="1">
      <alignment horizontal="center" wrapText="1"/>
    </xf>
    <xf numFmtId="0" fontId="8" fillId="7" borderId="30" xfId="0" applyFont="1" applyFill="1" applyBorder="1" applyAlignment="1" applyProtection="1">
      <alignment horizontal="center" vertical="center" wrapText="1"/>
      <protection locked="0"/>
    </xf>
    <xf numFmtId="0" fontId="7" fillId="4" borderId="79" xfId="0" applyFont="1" applyFill="1" applyBorder="1" applyAlignment="1" applyProtection="1">
      <alignment horizontal="center" vertical="center" wrapText="1"/>
    </xf>
    <xf numFmtId="0" fontId="22" fillId="4" borderId="42" xfId="0" applyFont="1" applyFill="1" applyBorder="1" applyAlignment="1" applyProtection="1">
      <alignment horizontal="center" vertical="center" wrapText="1"/>
    </xf>
    <xf numFmtId="0" fontId="22" fillId="4" borderId="58" xfId="0" applyFont="1" applyFill="1" applyBorder="1" applyAlignment="1" applyProtection="1">
      <alignment horizontal="center" vertical="center" wrapText="1"/>
    </xf>
    <xf numFmtId="0" fontId="7" fillId="4" borderId="77" xfId="0" applyFont="1" applyFill="1" applyBorder="1" applyAlignment="1" applyProtection="1">
      <alignment horizontal="center" vertical="center" wrapText="1"/>
    </xf>
    <xf numFmtId="0" fontId="0" fillId="7" borderId="8" xfId="0" applyFill="1" applyBorder="1" applyAlignment="1" applyProtection="1">
      <alignment horizontal="left" vertical="top" wrapText="1"/>
      <protection locked="0"/>
    </xf>
    <xf numFmtId="0" fontId="0" fillId="7" borderId="9" xfId="0" applyFill="1" applyBorder="1" applyAlignment="1" applyProtection="1">
      <alignment horizontal="left" vertical="top" wrapText="1"/>
      <protection locked="0"/>
    </xf>
    <xf numFmtId="0" fontId="0" fillId="7" borderId="1" xfId="0" applyFill="1" applyBorder="1" applyAlignment="1" applyProtection="1">
      <alignment horizontal="left" vertical="top" wrapText="1"/>
      <protection locked="0"/>
    </xf>
    <xf numFmtId="0" fontId="0" fillId="7" borderId="11" xfId="0" applyFill="1" applyBorder="1" applyAlignment="1" applyProtection="1">
      <alignment horizontal="left" vertical="top" wrapText="1"/>
      <protection locked="0"/>
    </xf>
    <xf numFmtId="0" fontId="7" fillId="4" borderId="61" xfId="0" applyFont="1" applyFill="1" applyBorder="1" applyAlignment="1">
      <alignment horizontal="center" vertical="center" wrapText="1"/>
    </xf>
    <xf numFmtId="0" fontId="7" fillId="4" borderId="55" xfId="0" applyFont="1" applyFill="1" applyBorder="1" applyAlignment="1">
      <alignment horizontal="center" vertical="center" wrapText="1"/>
    </xf>
    <xf numFmtId="0" fontId="7" fillId="4" borderId="60" xfId="0" applyFont="1" applyFill="1" applyBorder="1" applyAlignment="1">
      <alignment horizontal="center" vertical="center" wrapText="1"/>
    </xf>
    <xf numFmtId="0" fontId="7" fillId="4" borderId="62" xfId="0" applyFont="1" applyFill="1" applyBorder="1" applyAlignment="1">
      <alignment horizontal="center" vertical="center" wrapText="1"/>
    </xf>
    <xf numFmtId="0" fontId="7" fillId="4" borderId="54" xfId="0" applyFont="1" applyFill="1" applyBorder="1" applyAlignment="1">
      <alignment horizontal="center" vertical="center" wrapText="1"/>
    </xf>
    <xf numFmtId="0" fontId="7" fillId="4" borderId="56" xfId="0" applyFont="1" applyFill="1" applyBorder="1" applyAlignment="1">
      <alignment horizontal="center" vertical="center" wrapText="1"/>
    </xf>
    <xf numFmtId="0" fontId="0" fillId="7" borderId="5" xfId="0" applyFill="1" applyBorder="1" applyAlignment="1" applyProtection="1">
      <alignment horizontal="left" vertical="top" wrapText="1"/>
      <protection locked="0"/>
    </xf>
    <xf numFmtId="0" fontId="0" fillId="7" borderId="6" xfId="0" applyFill="1" applyBorder="1" applyAlignment="1" applyProtection="1">
      <alignment horizontal="left" vertical="top" wrapText="1"/>
      <protection locked="0"/>
    </xf>
    <xf numFmtId="0" fontId="21" fillId="8" borderId="63" xfId="0" applyFont="1" applyFill="1" applyBorder="1" applyAlignment="1" applyProtection="1">
      <alignment horizontal="left" vertical="top" wrapText="1"/>
    </xf>
    <xf numFmtId="0" fontId="21" fillId="8" borderId="65" xfId="0" applyFont="1" applyFill="1" applyBorder="1" applyAlignment="1" applyProtection="1">
      <alignment horizontal="left" vertical="top" wrapText="1"/>
    </xf>
  </cellXfs>
  <cellStyles count="2">
    <cellStyle name="Moneda" xfId="1" builtinId="4"/>
    <cellStyle name="Normal" xfId="0" builtinId="0"/>
  </cellStyles>
  <dxfs count="49">
    <dxf>
      <font>
        <b/>
        <i val="0"/>
        <color rgb="FF00B050"/>
      </font>
    </dxf>
    <dxf>
      <font>
        <b/>
        <i val="0"/>
        <color rgb="FFC00000"/>
      </font>
    </dxf>
    <dxf>
      <font>
        <color rgb="FF9C0006"/>
      </font>
    </dxf>
    <dxf>
      <font>
        <color rgb="FF9C0006"/>
      </font>
    </dxf>
    <dxf>
      <font>
        <color rgb="FF9C0006"/>
      </font>
    </dxf>
    <dxf>
      <font>
        <b/>
        <i val="0"/>
        <color rgb="FF00B050"/>
      </font>
    </dxf>
    <dxf>
      <font>
        <b/>
        <i val="0"/>
        <color rgb="FFC00000"/>
      </font>
    </dxf>
    <dxf>
      <font>
        <color rgb="FF00B050"/>
      </font>
    </dxf>
    <dxf>
      <font>
        <color rgb="FF9C0006"/>
      </font>
    </dxf>
    <dxf>
      <font>
        <color rgb="FF9C0006"/>
      </font>
    </dxf>
    <dxf>
      <font>
        <color rgb="FF00B050"/>
      </font>
    </dxf>
    <dxf>
      <font>
        <color rgb="FF9C0006"/>
      </font>
    </dxf>
    <dxf>
      <font>
        <color rgb="FF00B050"/>
      </font>
    </dxf>
    <dxf>
      <font>
        <color theme="8" tint="-0.499984740745262"/>
      </font>
    </dxf>
    <dxf>
      <font>
        <color rgb="FF9C0006"/>
      </font>
    </dxf>
    <dxf>
      <font>
        <color theme="8" tint="-0.499984740745262"/>
      </font>
    </dxf>
    <dxf>
      <font>
        <color rgb="FF9C0006"/>
      </font>
    </dxf>
    <dxf>
      <font>
        <color rgb="FF9C0006"/>
      </font>
    </dxf>
    <dxf>
      <font>
        <color theme="8" tint="-0.499984740745262"/>
      </font>
    </dxf>
    <dxf>
      <font>
        <color theme="8" tint="-0.499984740745262"/>
      </font>
    </dxf>
    <dxf>
      <font>
        <color rgb="FF9C0006"/>
      </font>
    </dxf>
    <dxf>
      <font>
        <color rgb="FF9C0006"/>
      </font>
    </dxf>
    <dxf>
      <font>
        <color theme="8" tint="-0.24994659260841701"/>
      </font>
    </dxf>
    <dxf>
      <font>
        <color rgb="FFC00000"/>
      </font>
    </dxf>
    <dxf>
      <font>
        <color theme="8" tint="-0.499984740745262"/>
      </font>
    </dxf>
    <dxf>
      <font>
        <color theme="8" tint="-0.499984740745262"/>
      </font>
    </dxf>
    <dxf>
      <font>
        <color rgb="FF9C0006"/>
      </font>
    </dxf>
    <dxf>
      <font>
        <color theme="8" tint="-0.499984740745262"/>
      </font>
    </dxf>
    <dxf>
      <font>
        <color rgb="FF9C0006"/>
      </font>
    </dxf>
    <dxf>
      <font>
        <color theme="8" tint="-0.499984740745262"/>
      </font>
    </dxf>
    <dxf>
      <font>
        <color rgb="FF9C0006"/>
      </font>
    </dxf>
    <dxf>
      <font>
        <color rgb="FFC00000"/>
      </font>
    </dxf>
    <dxf>
      <font>
        <color theme="8" tint="-0.499984740745262"/>
      </font>
    </dxf>
    <dxf>
      <font>
        <color theme="8" tint="-0.499984740745262"/>
      </font>
    </dxf>
    <dxf>
      <font>
        <color rgb="FF9C0006"/>
      </font>
    </dxf>
    <dxf>
      <font>
        <color theme="8" tint="-0.499984740745262"/>
      </font>
    </dxf>
    <dxf>
      <font>
        <color rgb="FF9C0006"/>
      </font>
    </dxf>
    <dxf>
      <font>
        <color theme="8" tint="-0.499984740745262"/>
      </font>
    </dxf>
    <dxf>
      <font>
        <color rgb="FF9C0006"/>
      </font>
    </dxf>
    <dxf>
      <font>
        <color theme="8" tint="-0.499984740745262"/>
      </font>
    </dxf>
    <dxf>
      <font>
        <color rgb="FF9C0006"/>
      </font>
    </dxf>
    <dxf>
      <font>
        <color theme="8" tint="-0.499984740745262"/>
      </font>
    </dxf>
    <dxf>
      <font>
        <color rgb="FF9C0006"/>
      </font>
    </dxf>
    <dxf>
      <font>
        <color theme="8" tint="-0.499984740745262"/>
      </font>
    </dxf>
    <dxf>
      <font>
        <color rgb="FF9C0006"/>
      </font>
    </dxf>
    <dxf>
      <font>
        <color theme="8" tint="-0.499984740745262"/>
      </font>
    </dxf>
    <dxf>
      <font>
        <color rgb="FF9C0006"/>
      </font>
    </dxf>
    <dxf>
      <font>
        <color theme="8" tint="-0.499984740745262"/>
      </font>
    </dxf>
    <dxf>
      <font>
        <color rgb="FF9C0006"/>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R" sz="1400"/>
              <a:t>Separación</a:t>
            </a:r>
            <a:r>
              <a:rPr lang="es-CR" sz="1400" baseline="0"/>
              <a:t> de residuos sólidos valorizables según mes</a:t>
            </a:r>
            <a:endParaRPr lang="es-C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R"/>
        </a:p>
      </c:txPr>
    </c:title>
    <c:autoTitleDeleted val="0"/>
    <c:plotArea>
      <c:layout/>
      <c:barChart>
        <c:barDir val="col"/>
        <c:grouping val="stacked"/>
        <c:varyColors val="0"/>
        <c:ser>
          <c:idx val="0"/>
          <c:order val="0"/>
          <c:tx>
            <c:v>Orgánicos</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'Residuos ordinarios'!$A$27:$A$56</c:f>
              <c:numCache>
                <c:formatCode>mmm\-yy</c:formatCode>
                <c:ptCount val="3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numCache>
            </c:numRef>
          </c:cat>
          <c:val>
            <c:numRef>
              <c:f>'Residuos ordinarios'!$C$27:$C$56</c:f>
              <c:numCache>
                <c:formatCode>0.0</c:formatCode>
                <c:ptCount val="30"/>
                <c:pt idx="0">
                  <c:v>250</c:v>
                </c:pt>
                <c:pt idx="1">
                  <c:v>300</c:v>
                </c:pt>
                <c:pt idx="2">
                  <c:v>225</c:v>
                </c:pt>
                <c:pt idx="3">
                  <c:v>215</c:v>
                </c:pt>
                <c:pt idx="4">
                  <c:v>245</c:v>
                </c:pt>
                <c:pt idx="5">
                  <c:v>236</c:v>
                </c:pt>
                <c:pt idx="6">
                  <c:v>218</c:v>
                </c:pt>
                <c:pt idx="7">
                  <c:v>200</c:v>
                </c:pt>
              </c:numCache>
            </c:numRef>
          </c:val>
          <c:extLst>
            <c:ext xmlns:c16="http://schemas.microsoft.com/office/drawing/2014/chart" uri="{C3380CC4-5D6E-409C-BE32-E72D297353CC}">
              <c16:uniqueId val="{00000000-09BA-4A3B-91F4-803BEA76242D}"/>
            </c:ext>
          </c:extLst>
        </c:ser>
        <c:ser>
          <c:idx val="1"/>
          <c:order val="1"/>
          <c:tx>
            <c:v>Envases</c:v>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ordinarios'!$D$27:$D$56</c:f>
              <c:numCache>
                <c:formatCode>0.0</c:formatCode>
                <c:ptCount val="30"/>
                <c:pt idx="0">
                  <c:v>100</c:v>
                </c:pt>
                <c:pt idx="1">
                  <c:v>125</c:v>
                </c:pt>
                <c:pt idx="2">
                  <c:v>150</c:v>
                </c:pt>
                <c:pt idx="3">
                  <c:v>98</c:v>
                </c:pt>
                <c:pt idx="4">
                  <c:v>200</c:v>
                </c:pt>
                <c:pt idx="5">
                  <c:v>154</c:v>
                </c:pt>
                <c:pt idx="6">
                  <c:v>165</c:v>
                </c:pt>
                <c:pt idx="7">
                  <c:v>175</c:v>
                </c:pt>
              </c:numCache>
            </c:numRef>
          </c:val>
          <c:extLst>
            <c:ext xmlns:c16="http://schemas.microsoft.com/office/drawing/2014/chart" uri="{C3380CC4-5D6E-409C-BE32-E72D297353CC}">
              <c16:uniqueId val="{00000000-2690-49E3-9B65-2F8B7BBADEC8}"/>
            </c:ext>
          </c:extLst>
        </c:ser>
        <c:ser>
          <c:idx val="2"/>
          <c:order val="2"/>
          <c:tx>
            <c:v>Aluminio</c:v>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ordinarios'!$E$27:$E$56</c:f>
              <c:numCache>
                <c:formatCode>0.0</c:formatCode>
                <c:ptCount val="30"/>
                <c:pt idx="0">
                  <c:v>195</c:v>
                </c:pt>
                <c:pt idx="1">
                  <c:v>205</c:v>
                </c:pt>
                <c:pt idx="2">
                  <c:v>180</c:v>
                </c:pt>
                <c:pt idx="3">
                  <c:v>175</c:v>
                </c:pt>
                <c:pt idx="4">
                  <c:v>212</c:v>
                </c:pt>
                <c:pt idx="5">
                  <c:v>186</c:v>
                </c:pt>
                <c:pt idx="6">
                  <c:v>179</c:v>
                </c:pt>
                <c:pt idx="7">
                  <c:v>210</c:v>
                </c:pt>
              </c:numCache>
            </c:numRef>
          </c:val>
          <c:extLst>
            <c:ext xmlns:c16="http://schemas.microsoft.com/office/drawing/2014/chart" uri="{C3380CC4-5D6E-409C-BE32-E72D297353CC}">
              <c16:uniqueId val="{00000001-2690-49E3-9B65-2F8B7BBADEC8}"/>
            </c:ext>
          </c:extLst>
        </c:ser>
        <c:ser>
          <c:idx val="3"/>
          <c:order val="3"/>
          <c:tx>
            <c:v>Papel y cartón</c:v>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ordinarios'!$F$27:$F$56</c:f>
              <c:numCache>
                <c:formatCode>0.0</c:formatCode>
                <c:ptCount val="30"/>
                <c:pt idx="0">
                  <c:v>290</c:v>
                </c:pt>
                <c:pt idx="1">
                  <c:v>310</c:v>
                </c:pt>
                <c:pt idx="2">
                  <c:v>305</c:v>
                </c:pt>
                <c:pt idx="3">
                  <c:v>298</c:v>
                </c:pt>
                <c:pt idx="4">
                  <c:v>285</c:v>
                </c:pt>
                <c:pt idx="5">
                  <c:v>287</c:v>
                </c:pt>
                <c:pt idx="6">
                  <c:v>275</c:v>
                </c:pt>
                <c:pt idx="7">
                  <c:v>324</c:v>
                </c:pt>
              </c:numCache>
            </c:numRef>
          </c:val>
          <c:extLst>
            <c:ext xmlns:c16="http://schemas.microsoft.com/office/drawing/2014/chart" uri="{C3380CC4-5D6E-409C-BE32-E72D297353CC}">
              <c16:uniqueId val="{00000002-2690-49E3-9B65-2F8B7BBADEC8}"/>
            </c:ext>
          </c:extLst>
        </c:ser>
        <c:ser>
          <c:idx val="4"/>
          <c:order val="4"/>
          <c:tx>
            <c:v>Vidrio</c:v>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ordinarios'!$G$27:$G$56</c:f>
              <c:numCache>
                <c:formatCode>0.0</c:formatCode>
                <c:ptCount val="30"/>
                <c:pt idx="0">
                  <c:v>98</c:v>
                </c:pt>
                <c:pt idx="1">
                  <c:v>99</c:v>
                </c:pt>
                <c:pt idx="2">
                  <c:v>102</c:v>
                </c:pt>
                <c:pt idx="3">
                  <c:v>104</c:v>
                </c:pt>
                <c:pt idx="4">
                  <c:v>90</c:v>
                </c:pt>
                <c:pt idx="5">
                  <c:v>85</c:v>
                </c:pt>
                <c:pt idx="6">
                  <c:v>95</c:v>
                </c:pt>
                <c:pt idx="7">
                  <c:v>86</c:v>
                </c:pt>
              </c:numCache>
            </c:numRef>
          </c:val>
          <c:extLst>
            <c:ext xmlns:c16="http://schemas.microsoft.com/office/drawing/2014/chart" uri="{C3380CC4-5D6E-409C-BE32-E72D297353CC}">
              <c16:uniqueId val="{00000003-2690-49E3-9B65-2F8B7BBADEC8}"/>
            </c:ext>
          </c:extLst>
        </c:ser>
        <c:dLbls>
          <c:showLegendKey val="0"/>
          <c:showVal val="0"/>
          <c:showCatName val="0"/>
          <c:showSerName val="0"/>
          <c:showPercent val="0"/>
          <c:showBubbleSize val="0"/>
        </c:dLbls>
        <c:gapWidth val="150"/>
        <c:overlap val="100"/>
        <c:axId val="1936823791"/>
        <c:axId val="1633383903"/>
      </c:barChart>
      <c:dateAx>
        <c:axId val="193682379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Mes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mmm\-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s-CR"/>
          </a:p>
        </c:txPr>
        <c:crossAx val="1633383903"/>
        <c:crosses val="autoZero"/>
        <c:auto val="1"/>
        <c:lblOffset val="100"/>
        <c:baseTimeUnit val="months"/>
      </c:dateAx>
      <c:valAx>
        <c:axId val="16333839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Residuos ordinarios</a:t>
                </a:r>
                <a:r>
                  <a:rPr lang="es-CR" baseline="0"/>
                  <a:t> </a:t>
                </a:r>
                <a:r>
                  <a:rPr lang="es-CR"/>
                  <a:t>valorizables</a:t>
                </a:r>
                <a:r>
                  <a:rPr lang="es-CR" baseline="0"/>
                  <a:t> (kg/mes)</a:t>
                </a:r>
                <a:endParaRPr lang="es-CR"/>
              </a:p>
            </c:rich>
          </c:tx>
          <c:layout>
            <c:manualLayout>
              <c:xMode val="edge"/>
              <c:yMode val="edge"/>
              <c:x val="6.6663015656360375E-3"/>
              <c:y val="0.38792931784387796"/>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93682379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R" sz="1400"/>
              <a:t>Generación</a:t>
            </a:r>
            <a:r>
              <a:rPr lang="es-CR" sz="1400" baseline="0"/>
              <a:t> percápita de residuos de manejo especial según mes</a:t>
            </a:r>
            <a:endParaRPr lang="es-C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R"/>
        </a:p>
      </c:txPr>
    </c:title>
    <c:autoTitleDeleted val="0"/>
    <c:plotArea>
      <c:layout/>
      <c:barChart>
        <c:barDir val="col"/>
        <c:grouping val="clustered"/>
        <c:varyColors val="0"/>
        <c:ser>
          <c:idx val="0"/>
          <c:order val="0"/>
          <c:tx>
            <c:v>Generación percápita (kg/persona/mes)</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'Residuos de manejo especial'!$A$27:$A$56</c:f>
              <c:numCache>
                <c:formatCode>mmm\-yy</c:formatCode>
                <c:ptCount val="3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numCache>
            </c:numRef>
          </c:cat>
          <c:val>
            <c:numRef>
              <c:f>'Residuos de manejo especial'!$AQ$27:$AQ$56</c:f>
              <c:numCache>
                <c:formatCode>0.00</c:formatCode>
                <c:ptCount val="30"/>
                <c:pt idx="0">
                  <c:v>24.54</c:v>
                </c:pt>
                <c:pt idx="1">
                  <c:v>26.72</c:v>
                </c:pt>
                <c:pt idx="2">
                  <c:v>24.862745098039216</c:v>
                </c:pt>
                <c:pt idx="3">
                  <c:v>24.04</c:v>
                </c:pt>
                <c:pt idx="4">
                  <c:v>25.529411764705884</c:v>
                </c:pt>
                <c:pt idx="5">
                  <c:v>23.134615384615383</c:v>
                </c:pt>
                <c:pt idx="6">
                  <c:v>23.862745098039216</c:v>
                </c:pt>
                <c:pt idx="7">
                  <c:v>25.06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CA9D-4020-BB9D-F767D7A32981}"/>
            </c:ext>
          </c:extLst>
        </c:ser>
        <c:dLbls>
          <c:showLegendKey val="0"/>
          <c:showVal val="0"/>
          <c:showCatName val="0"/>
          <c:showSerName val="0"/>
          <c:showPercent val="0"/>
          <c:showBubbleSize val="0"/>
        </c:dLbls>
        <c:gapWidth val="150"/>
        <c:axId val="1936823791"/>
        <c:axId val="1633383903"/>
      </c:barChart>
      <c:dateAx>
        <c:axId val="193682379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Mes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mmm\-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s-CR"/>
          </a:p>
        </c:txPr>
        <c:crossAx val="1633383903"/>
        <c:crosses val="autoZero"/>
        <c:auto val="1"/>
        <c:lblOffset val="100"/>
        <c:baseTimeUnit val="months"/>
      </c:dateAx>
      <c:valAx>
        <c:axId val="16333839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Generación</a:t>
                </a:r>
                <a:r>
                  <a:rPr lang="en-US" baseline="0"/>
                  <a:t> percápita (Kg/persona/mes)</a:t>
                </a:r>
                <a:endParaRPr lang="en-US"/>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93682379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4803149606299213" l="0.70866141732283472" r="0.70866141732283472" t="0.74803149606299213" header="0.31496062992125984" footer="0.31496062992125984"/>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R" sz="1400"/>
              <a:t>Generación</a:t>
            </a:r>
            <a:r>
              <a:rPr lang="es-CR" sz="1400" baseline="0"/>
              <a:t> de residuos de manejo especial según producción</a:t>
            </a:r>
            <a:endParaRPr lang="es-C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R"/>
        </a:p>
      </c:txPr>
    </c:title>
    <c:autoTitleDeleted val="0"/>
    <c:plotArea>
      <c:layout/>
      <c:barChart>
        <c:barDir val="col"/>
        <c:grouping val="clustered"/>
        <c:varyColors val="0"/>
        <c:ser>
          <c:idx val="0"/>
          <c:order val="0"/>
          <c:tx>
            <c:v>Generación (kg/unidad de producción)</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'Residuos de manejo especial'!$A$27:$A$56</c:f>
              <c:numCache>
                <c:formatCode>mmm\-yy</c:formatCode>
                <c:ptCount val="3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numCache>
            </c:numRef>
          </c:cat>
          <c:val>
            <c:numRef>
              <c:f>'Residuos de manejo especial'!$AR$27:$AR$56</c:f>
              <c:numCache>
                <c:formatCode>0.00</c:formatCode>
                <c:ptCount val="30"/>
                <c:pt idx="0">
                  <c:v>1.5337499999999999</c:v>
                </c:pt>
                <c:pt idx="1">
                  <c:v>1.4844444444444445</c:v>
                </c:pt>
                <c:pt idx="2">
                  <c:v>1.268</c:v>
                </c:pt>
                <c:pt idx="3">
                  <c:v>1.2044088176352705</c:v>
                </c:pt>
                <c:pt idx="4">
                  <c:v>1.526377491207503</c:v>
                </c:pt>
                <c:pt idx="5">
                  <c:v>1.5247148288973384</c:v>
                </c:pt>
                <c:pt idx="6">
                  <c:v>1.3522222222222222</c:v>
                </c:pt>
                <c:pt idx="7">
                  <c:v>1.4741176470588235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0B96-4C1C-9557-E5D82B56FED3}"/>
            </c:ext>
          </c:extLst>
        </c:ser>
        <c:dLbls>
          <c:showLegendKey val="0"/>
          <c:showVal val="0"/>
          <c:showCatName val="0"/>
          <c:showSerName val="0"/>
          <c:showPercent val="0"/>
          <c:showBubbleSize val="0"/>
        </c:dLbls>
        <c:gapWidth val="150"/>
        <c:axId val="1936823791"/>
        <c:axId val="1633383903"/>
      </c:barChart>
      <c:dateAx>
        <c:axId val="193682379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Mes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mmm\-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s-CR"/>
          </a:p>
        </c:txPr>
        <c:crossAx val="1633383903"/>
        <c:crosses val="autoZero"/>
        <c:auto val="1"/>
        <c:lblOffset val="100"/>
        <c:baseTimeUnit val="months"/>
      </c:dateAx>
      <c:valAx>
        <c:axId val="16333839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Generación</a:t>
                </a:r>
                <a:r>
                  <a:rPr lang="en-US" baseline="0"/>
                  <a:t> de RME (Kg/unidad de prducción))</a:t>
                </a:r>
                <a:endParaRPr lang="en-US"/>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93682379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4803149606299213" l="0.70866141732283472" r="0.70866141732283472" t="0.74803149606299213" header="0.31496062992125984" footer="0.31496062992125984"/>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R" sz="1400"/>
              <a:t>Generación</a:t>
            </a:r>
            <a:r>
              <a:rPr lang="es-CR" sz="1400" baseline="0"/>
              <a:t> de Residuos Peligrosos (RP) según mes</a:t>
            </a:r>
            <a:endParaRPr lang="es-C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R"/>
        </a:p>
      </c:txPr>
    </c:title>
    <c:autoTitleDeleted val="0"/>
    <c:plotArea>
      <c:layout/>
      <c:barChart>
        <c:barDir val="col"/>
        <c:grouping val="stacked"/>
        <c:varyColors val="0"/>
        <c:ser>
          <c:idx val="0"/>
          <c:order val="0"/>
          <c:tx>
            <c:v>RP1</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'Residuos peligrosos'!$A$28:$A$57</c:f>
              <c:numCache>
                <c:formatCode>mmm\-yy</c:formatCode>
                <c:ptCount val="3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numCache>
            </c:numRef>
          </c:cat>
          <c:val>
            <c:numRef>
              <c:f>'Residuos peligrosos'!$C$28:$C$57</c:f>
              <c:numCache>
                <c:formatCode>0.0</c:formatCode>
                <c:ptCount val="30"/>
                <c:pt idx="0">
                  <c:v>250</c:v>
                </c:pt>
                <c:pt idx="1">
                  <c:v>300</c:v>
                </c:pt>
                <c:pt idx="2">
                  <c:v>225</c:v>
                </c:pt>
                <c:pt idx="3">
                  <c:v>215</c:v>
                </c:pt>
                <c:pt idx="4">
                  <c:v>245</c:v>
                </c:pt>
                <c:pt idx="5">
                  <c:v>236</c:v>
                </c:pt>
                <c:pt idx="6">
                  <c:v>218</c:v>
                </c:pt>
                <c:pt idx="7">
                  <c:v>200</c:v>
                </c:pt>
              </c:numCache>
            </c:numRef>
          </c:val>
          <c:extLst>
            <c:ext xmlns:c16="http://schemas.microsoft.com/office/drawing/2014/chart" uri="{C3380CC4-5D6E-409C-BE32-E72D297353CC}">
              <c16:uniqueId val="{00000000-DE47-42F8-85C3-23BA4CD288F7}"/>
            </c:ext>
          </c:extLst>
        </c:ser>
        <c:ser>
          <c:idx val="1"/>
          <c:order val="1"/>
          <c:tx>
            <c:v>RP2</c:v>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peligrosos'!$D$28:$D$57</c:f>
              <c:numCache>
                <c:formatCode>0.0</c:formatCode>
                <c:ptCount val="30"/>
                <c:pt idx="0">
                  <c:v>100</c:v>
                </c:pt>
                <c:pt idx="1">
                  <c:v>125</c:v>
                </c:pt>
                <c:pt idx="2">
                  <c:v>150</c:v>
                </c:pt>
                <c:pt idx="3">
                  <c:v>98</c:v>
                </c:pt>
                <c:pt idx="4">
                  <c:v>200</c:v>
                </c:pt>
                <c:pt idx="5">
                  <c:v>154</c:v>
                </c:pt>
                <c:pt idx="6">
                  <c:v>165</c:v>
                </c:pt>
                <c:pt idx="7">
                  <c:v>175</c:v>
                </c:pt>
              </c:numCache>
            </c:numRef>
          </c:val>
          <c:extLst>
            <c:ext xmlns:c16="http://schemas.microsoft.com/office/drawing/2014/chart" uri="{C3380CC4-5D6E-409C-BE32-E72D297353CC}">
              <c16:uniqueId val="{00000001-DE47-42F8-85C3-23BA4CD288F7}"/>
            </c:ext>
          </c:extLst>
        </c:ser>
        <c:ser>
          <c:idx val="2"/>
          <c:order val="2"/>
          <c:tx>
            <c:v>RP3</c:v>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peligrosos'!$E$28:$E$57</c:f>
              <c:numCache>
                <c:formatCode>0.0</c:formatCode>
                <c:ptCount val="30"/>
                <c:pt idx="0">
                  <c:v>195</c:v>
                </c:pt>
                <c:pt idx="1">
                  <c:v>205</c:v>
                </c:pt>
                <c:pt idx="2">
                  <c:v>180</c:v>
                </c:pt>
                <c:pt idx="3">
                  <c:v>175</c:v>
                </c:pt>
                <c:pt idx="4">
                  <c:v>212</c:v>
                </c:pt>
                <c:pt idx="5">
                  <c:v>186</c:v>
                </c:pt>
                <c:pt idx="6">
                  <c:v>179</c:v>
                </c:pt>
                <c:pt idx="7">
                  <c:v>210</c:v>
                </c:pt>
              </c:numCache>
            </c:numRef>
          </c:val>
          <c:extLst>
            <c:ext xmlns:c16="http://schemas.microsoft.com/office/drawing/2014/chart" uri="{C3380CC4-5D6E-409C-BE32-E72D297353CC}">
              <c16:uniqueId val="{00000002-DE47-42F8-85C3-23BA4CD288F7}"/>
            </c:ext>
          </c:extLst>
        </c:ser>
        <c:ser>
          <c:idx val="3"/>
          <c:order val="3"/>
          <c:tx>
            <c:v>RP4</c:v>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peligrosos'!$F$28:$F$57</c:f>
              <c:numCache>
                <c:formatCode>0.0</c:formatCode>
                <c:ptCount val="30"/>
                <c:pt idx="0">
                  <c:v>290</c:v>
                </c:pt>
                <c:pt idx="1">
                  <c:v>310</c:v>
                </c:pt>
                <c:pt idx="2">
                  <c:v>305</c:v>
                </c:pt>
                <c:pt idx="3">
                  <c:v>298</c:v>
                </c:pt>
                <c:pt idx="4">
                  <c:v>285</c:v>
                </c:pt>
                <c:pt idx="5">
                  <c:v>287</c:v>
                </c:pt>
                <c:pt idx="6">
                  <c:v>275</c:v>
                </c:pt>
                <c:pt idx="7">
                  <c:v>324</c:v>
                </c:pt>
              </c:numCache>
            </c:numRef>
          </c:val>
          <c:extLst>
            <c:ext xmlns:c16="http://schemas.microsoft.com/office/drawing/2014/chart" uri="{C3380CC4-5D6E-409C-BE32-E72D297353CC}">
              <c16:uniqueId val="{00000003-DE47-42F8-85C3-23BA4CD288F7}"/>
            </c:ext>
          </c:extLst>
        </c:ser>
        <c:ser>
          <c:idx val="4"/>
          <c:order val="4"/>
          <c:tx>
            <c:v>RP5</c:v>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peligrosos'!$G$28:$G$57</c:f>
              <c:numCache>
                <c:formatCode>0.0</c:formatCode>
                <c:ptCount val="30"/>
                <c:pt idx="0">
                  <c:v>98</c:v>
                </c:pt>
                <c:pt idx="1">
                  <c:v>99</c:v>
                </c:pt>
                <c:pt idx="2">
                  <c:v>102</c:v>
                </c:pt>
                <c:pt idx="3">
                  <c:v>104</c:v>
                </c:pt>
                <c:pt idx="4">
                  <c:v>90</c:v>
                </c:pt>
                <c:pt idx="5">
                  <c:v>85</c:v>
                </c:pt>
                <c:pt idx="6">
                  <c:v>95</c:v>
                </c:pt>
                <c:pt idx="7">
                  <c:v>86</c:v>
                </c:pt>
              </c:numCache>
            </c:numRef>
          </c:val>
          <c:extLst>
            <c:ext xmlns:c16="http://schemas.microsoft.com/office/drawing/2014/chart" uri="{C3380CC4-5D6E-409C-BE32-E72D297353CC}">
              <c16:uniqueId val="{00000004-DE47-42F8-85C3-23BA4CD288F7}"/>
            </c:ext>
          </c:extLst>
        </c:ser>
        <c:ser>
          <c:idx val="5"/>
          <c:order val="5"/>
          <c:tx>
            <c:v>RP6</c:v>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peligrosos'!$H$28:$H$57</c:f>
              <c:numCache>
                <c:formatCode>0.0</c:formatCode>
                <c:ptCount val="30"/>
                <c:pt idx="0">
                  <c:v>98</c:v>
                </c:pt>
                <c:pt idx="1">
                  <c:v>99</c:v>
                </c:pt>
                <c:pt idx="2">
                  <c:v>102</c:v>
                </c:pt>
                <c:pt idx="3">
                  <c:v>104</c:v>
                </c:pt>
                <c:pt idx="4">
                  <c:v>90</c:v>
                </c:pt>
                <c:pt idx="5">
                  <c:v>85</c:v>
                </c:pt>
                <c:pt idx="6">
                  <c:v>95</c:v>
                </c:pt>
                <c:pt idx="7">
                  <c:v>86</c:v>
                </c:pt>
              </c:numCache>
            </c:numRef>
          </c:val>
          <c:extLst>
            <c:ext xmlns:c16="http://schemas.microsoft.com/office/drawing/2014/chart" uri="{C3380CC4-5D6E-409C-BE32-E72D297353CC}">
              <c16:uniqueId val="{00000005-DE47-42F8-85C3-23BA4CD288F7}"/>
            </c:ext>
          </c:extLst>
        </c:ser>
        <c:ser>
          <c:idx val="6"/>
          <c:order val="6"/>
          <c:tx>
            <c:v>RP7</c:v>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peligrosos'!$I$28:$I$57</c:f>
              <c:numCache>
                <c:formatCode>0.0</c:formatCode>
                <c:ptCount val="30"/>
                <c:pt idx="0">
                  <c:v>98</c:v>
                </c:pt>
                <c:pt idx="1">
                  <c:v>99</c:v>
                </c:pt>
                <c:pt idx="2">
                  <c:v>102</c:v>
                </c:pt>
                <c:pt idx="3">
                  <c:v>104</c:v>
                </c:pt>
                <c:pt idx="4">
                  <c:v>90</c:v>
                </c:pt>
                <c:pt idx="5">
                  <c:v>85</c:v>
                </c:pt>
                <c:pt idx="6">
                  <c:v>95</c:v>
                </c:pt>
                <c:pt idx="7">
                  <c:v>86</c:v>
                </c:pt>
              </c:numCache>
            </c:numRef>
          </c:val>
          <c:extLst>
            <c:ext xmlns:c16="http://schemas.microsoft.com/office/drawing/2014/chart" uri="{C3380CC4-5D6E-409C-BE32-E72D297353CC}">
              <c16:uniqueId val="{00000006-DE47-42F8-85C3-23BA4CD288F7}"/>
            </c:ext>
          </c:extLst>
        </c:ser>
        <c:ser>
          <c:idx val="7"/>
          <c:order val="7"/>
          <c:tx>
            <c:v>RP8</c:v>
          </c:tx>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peligrosos'!$J$28:$J$57</c:f>
              <c:numCache>
                <c:formatCode>0.0</c:formatCode>
                <c:ptCount val="30"/>
                <c:pt idx="0">
                  <c:v>98</c:v>
                </c:pt>
                <c:pt idx="1">
                  <c:v>99</c:v>
                </c:pt>
                <c:pt idx="2">
                  <c:v>102</c:v>
                </c:pt>
                <c:pt idx="3">
                  <c:v>104</c:v>
                </c:pt>
                <c:pt idx="4">
                  <c:v>90</c:v>
                </c:pt>
                <c:pt idx="5">
                  <c:v>85</c:v>
                </c:pt>
                <c:pt idx="6">
                  <c:v>95</c:v>
                </c:pt>
                <c:pt idx="7">
                  <c:v>86</c:v>
                </c:pt>
              </c:numCache>
            </c:numRef>
          </c:val>
          <c:extLst>
            <c:ext xmlns:c16="http://schemas.microsoft.com/office/drawing/2014/chart" uri="{C3380CC4-5D6E-409C-BE32-E72D297353CC}">
              <c16:uniqueId val="{00000007-DE47-42F8-85C3-23BA4CD288F7}"/>
            </c:ext>
          </c:extLst>
        </c:ser>
        <c:dLbls>
          <c:showLegendKey val="0"/>
          <c:showVal val="0"/>
          <c:showCatName val="0"/>
          <c:showSerName val="0"/>
          <c:showPercent val="0"/>
          <c:showBubbleSize val="0"/>
        </c:dLbls>
        <c:gapWidth val="150"/>
        <c:overlap val="100"/>
        <c:axId val="1936823791"/>
        <c:axId val="1633383903"/>
      </c:barChart>
      <c:dateAx>
        <c:axId val="193682379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Mes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mmm\-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s-CR"/>
          </a:p>
        </c:txPr>
        <c:crossAx val="1633383903"/>
        <c:crosses val="autoZero"/>
        <c:auto val="1"/>
        <c:lblOffset val="100"/>
        <c:baseTimeUnit val="months"/>
      </c:dateAx>
      <c:valAx>
        <c:axId val="16333839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Residuos Peligrosos</a:t>
                </a:r>
                <a:r>
                  <a:rPr lang="es-CR" baseline="0"/>
                  <a:t> (kg/mes)</a:t>
                </a:r>
                <a:endParaRPr lang="es-CR"/>
              </a:p>
            </c:rich>
          </c:tx>
          <c:layout>
            <c:manualLayout>
              <c:xMode val="edge"/>
              <c:yMode val="edge"/>
              <c:x val="6.6663015656360375E-3"/>
              <c:y val="0.38792931784387796"/>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93682379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R" sz="1400"/>
              <a:t>Generación</a:t>
            </a:r>
            <a:r>
              <a:rPr lang="es-CR" sz="1400" baseline="0"/>
              <a:t> total de residuos peligrosos respecto a costos totales de gestión según mes</a:t>
            </a:r>
            <a:endParaRPr lang="es-C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R"/>
        </a:p>
      </c:txPr>
    </c:title>
    <c:autoTitleDeleted val="0"/>
    <c:plotArea>
      <c:layout/>
      <c:barChart>
        <c:barDir val="col"/>
        <c:grouping val="clustered"/>
        <c:varyColors val="0"/>
        <c:ser>
          <c:idx val="0"/>
          <c:order val="0"/>
          <c:tx>
            <c:v>Total de residuos de manejo especial (kg)</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'Residuos peligrosos'!$A$28:$A$57</c:f>
              <c:numCache>
                <c:formatCode>mmm\-yy</c:formatCode>
                <c:ptCount val="3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numCache>
            </c:numRef>
          </c:cat>
          <c:val>
            <c:numRef>
              <c:f>'Residuos peligrosos'!$K$28:$K$57</c:f>
              <c:numCache>
                <c:formatCode>General</c:formatCode>
                <c:ptCount val="30"/>
                <c:pt idx="0">
                  <c:v>1227</c:v>
                </c:pt>
                <c:pt idx="1">
                  <c:v>1336</c:v>
                </c:pt>
                <c:pt idx="2">
                  <c:v>1268</c:v>
                </c:pt>
                <c:pt idx="3">
                  <c:v>1202</c:v>
                </c:pt>
                <c:pt idx="4">
                  <c:v>1302</c:v>
                </c:pt>
                <c:pt idx="5">
                  <c:v>1203</c:v>
                </c:pt>
                <c:pt idx="6">
                  <c:v>1217</c:v>
                </c:pt>
                <c:pt idx="7">
                  <c:v>1253</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AB02-4699-A337-98206E3F34BF}"/>
            </c:ext>
          </c:extLst>
        </c:ser>
        <c:dLbls>
          <c:showLegendKey val="0"/>
          <c:showVal val="0"/>
          <c:showCatName val="0"/>
          <c:showSerName val="0"/>
          <c:showPercent val="0"/>
          <c:showBubbleSize val="0"/>
        </c:dLbls>
        <c:gapWidth val="150"/>
        <c:axId val="1936823791"/>
        <c:axId val="1633383903"/>
      </c:barChart>
      <c:lineChart>
        <c:grouping val="standard"/>
        <c:varyColors val="0"/>
        <c:ser>
          <c:idx val="1"/>
          <c:order val="1"/>
          <c:tx>
            <c:v>Costos de gestión (colones)</c:v>
          </c:tx>
          <c:spPr>
            <a:ln w="31750" cap="rnd">
              <a:solidFill>
                <a:schemeClr val="accent2"/>
              </a:solidFill>
              <a:round/>
            </a:ln>
            <a:effectLst>
              <a:outerShdw blurRad="40000" dist="23000" dir="5400000" rotWithShape="0">
                <a:srgbClr val="000000">
                  <a:alpha val="35000"/>
                </a:srgbClr>
              </a:outerShdw>
            </a:effectLst>
          </c:spPr>
          <c:marker>
            <c:symbol val="none"/>
          </c:marker>
          <c:val>
            <c:numRef>
              <c:f>'Residuos peligrosos'!$AC$28:$AC$57</c:f>
              <c:numCache>
                <c:formatCode>[$₡-140A]#\ ##0</c:formatCode>
                <c:ptCount val="30"/>
                <c:pt idx="0">
                  <c:v>49200000</c:v>
                </c:pt>
                <c:pt idx="1">
                  <c:v>45750000</c:v>
                </c:pt>
                <c:pt idx="2">
                  <c:v>50760000</c:v>
                </c:pt>
                <c:pt idx="3">
                  <c:v>56146000</c:v>
                </c:pt>
                <c:pt idx="4">
                  <c:v>55475000</c:v>
                </c:pt>
                <c:pt idx="5">
                  <c:v>53410000</c:v>
                </c:pt>
                <c:pt idx="6">
                  <c:v>54395000</c:v>
                </c:pt>
                <c:pt idx="7">
                  <c:v>52654000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AB02-4699-A337-98206E3F34BF}"/>
            </c:ext>
          </c:extLst>
        </c:ser>
        <c:dLbls>
          <c:showLegendKey val="0"/>
          <c:showVal val="0"/>
          <c:showCatName val="0"/>
          <c:showSerName val="0"/>
          <c:showPercent val="0"/>
          <c:showBubbleSize val="0"/>
        </c:dLbls>
        <c:marker val="1"/>
        <c:smooth val="0"/>
        <c:axId val="1820677808"/>
        <c:axId val="1981046320"/>
      </c:lineChart>
      <c:dateAx>
        <c:axId val="193682379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Mes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mmm\-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s-CR"/>
          </a:p>
        </c:txPr>
        <c:crossAx val="1633383903"/>
        <c:crosses val="autoZero"/>
        <c:auto val="1"/>
        <c:lblOffset val="100"/>
        <c:baseTimeUnit val="months"/>
      </c:dateAx>
      <c:valAx>
        <c:axId val="16333839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Residuos peligrosos</a:t>
                </a:r>
                <a:r>
                  <a:rPr lang="es-CR" baseline="0"/>
                  <a:t> (kg/mes)</a:t>
                </a:r>
                <a:endParaRPr lang="es-C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936823791"/>
        <c:crosses val="autoZero"/>
        <c:crossBetween val="between"/>
      </c:valAx>
      <c:valAx>
        <c:axId val="1981046320"/>
        <c:scaling>
          <c:orientation val="minMax"/>
        </c:scaling>
        <c:delete val="0"/>
        <c:axPos val="r"/>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820677808"/>
        <c:crosses val="max"/>
        <c:crossBetween val="between"/>
      </c:valAx>
      <c:catAx>
        <c:axId val="1820677808"/>
        <c:scaling>
          <c:orientation val="minMax"/>
        </c:scaling>
        <c:delete val="1"/>
        <c:axPos val="b"/>
        <c:majorTickMark val="out"/>
        <c:minorTickMark val="none"/>
        <c:tickLblPos val="nextTo"/>
        <c:crossAx val="1981046320"/>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4803149606299213" l="0.70866141732283472" r="0.70866141732283472" t="0.74803149606299213" header="0.31496062992125984" footer="0.31496062992125984"/>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R" sz="1400"/>
              <a:t>Costos de gestión</a:t>
            </a:r>
            <a:r>
              <a:rPr lang="es-CR" sz="1400" baseline="0"/>
              <a:t> por kilogramo de residuo peligroso según mes</a:t>
            </a:r>
            <a:endParaRPr lang="es-C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R"/>
        </a:p>
      </c:txPr>
    </c:title>
    <c:autoTitleDeleted val="0"/>
    <c:plotArea>
      <c:layout>
        <c:manualLayout>
          <c:layoutTarget val="inner"/>
          <c:xMode val="edge"/>
          <c:yMode val="edge"/>
          <c:x val="7.56292048085494E-2"/>
          <c:y val="0.13608899321696735"/>
          <c:w val="0.91540324369400627"/>
          <c:h val="0.77012116821556453"/>
        </c:manualLayout>
      </c:layout>
      <c:barChart>
        <c:barDir val="col"/>
        <c:grouping val="clustered"/>
        <c:varyColors val="0"/>
        <c:ser>
          <c:idx val="0"/>
          <c:order val="0"/>
          <c:tx>
            <c:v>Costos de gestión (colones/Kg)</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'Residuos peligrosos'!$A$28:$A$57</c:f>
              <c:numCache>
                <c:formatCode>mmm\-yy</c:formatCode>
                <c:ptCount val="3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numCache>
            </c:numRef>
          </c:cat>
          <c:val>
            <c:numRef>
              <c:f>'Residuos peligrosos'!$AM$28:$AM$57</c:f>
              <c:numCache>
                <c:formatCode>"₡"#\ ##0</c:formatCode>
                <c:ptCount val="30"/>
                <c:pt idx="0">
                  <c:v>40097.799511002442</c:v>
                </c:pt>
                <c:pt idx="1">
                  <c:v>34244.011976047907</c:v>
                </c:pt>
                <c:pt idx="2">
                  <c:v>40031.545741324924</c:v>
                </c:pt>
                <c:pt idx="3">
                  <c:v>46710.482529118133</c:v>
                </c:pt>
                <c:pt idx="4">
                  <c:v>42607.526881720427</c:v>
                </c:pt>
                <c:pt idx="5">
                  <c:v>44397.339983374899</c:v>
                </c:pt>
                <c:pt idx="6">
                  <c:v>44695.973705834018</c:v>
                </c:pt>
                <c:pt idx="7">
                  <c:v>42022.346368715087</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A798-4E1C-BF37-3035FC2AAD55}"/>
            </c:ext>
          </c:extLst>
        </c:ser>
        <c:dLbls>
          <c:showLegendKey val="0"/>
          <c:showVal val="0"/>
          <c:showCatName val="0"/>
          <c:showSerName val="0"/>
          <c:showPercent val="0"/>
          <c:showBubbleSize val="0"/>
        </c:dLbls>
        <c:gapWidth val="150"/>
        <c:axId val="1936823791"/>
        <c:axId val="1633383903"/>
      </c:barChart>
      <c:dateAx>
        <c:axId val="193682379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Mes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mmm\-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s-CR"/>
          </a:p>
        </c:txPr>
        <c:crossAx val="1633383903"/>
        <c:crosses val="autoZero"/>
        <c:auto val="1"/>
        <c:lblOffset val="100"/>
        <c:baseTimeUnit val="months"/>
      </c:dateAx>
      <c:valAx>
        <c:axId val="16333839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Costis de gestión de residuos pelirgoso </a:t>
                </a:r>
                <a:r>
                  <a:rPr lang="es-CR" baseline="0"/>
                  <a:t>(colones/Kg)</a:t>
                </a:r>
                <a:endParaRPr lang="es-CR"/>
              </a:p>
            </c:rich>
          </c:tx>
          <c:layout>
            <c:manualLayout>
              <c:xMode val="edge"/>
              <c:yMode val="edge"/>
              <c:x val="5.0262420036758125E-3"/>
              <c:y val="0.23886289224738574"/>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93682379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4803149606299213" l="0.70866141732283472" r="0.70866141732283472" t="0.74803149606299213" header="0.31496062992125984" footer="0.31496062992125984"/>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R" sz="1400"/>
              <a:t>Generación</a:t>
            </a:r>
            <a:r>
              <a:rPr lang="es-CR" sz="1400" baseline="0"/>
              <a:t> percápita de residuos peligrosos según mes</a:t>
            </a:r>
            <a:endParaRPr lang="es-C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R"/>
        </a:p>
      </c:txPr>
    </c:title>
    <c:autoTitleDeleted val="0"/>
    <c:plotArea>
      <c:layout/>
      <c:barChart>
        <c:barDir val="col"/>
        <c:grouping val="clustered"/>
        <c:varyColors val="0"/>
        <c:ser>
          <c:idx val="0"/>
          <c:order val="0"/>
          <c:tx>
            <c:v>Generación percápita (kg/persona/mes)</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'Residuos peligrosos'!$A$28:$A$57</c:f>
              <c:numCache>
                <c:formatCode>mmm\-yy</c:formatCode>
                <c:ptCount val="3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numCache>
            </c:numRef>
          </c:cat>
          <c:val>
            <c:numRef>
              <c:f>'Residuos peligrosos'!$AQ$28:$AQ$57</c:f>
              <c:numCache>
                <c:formatCode>0.00</c:formatCode>
                <c:ptCount val="30"/>
                <c:pt idx="0">
                  <c:v>24.54</c:v>
                </c:pt>
                <c:pt idx="1">
                  <c:v>26.72</c:v>
                </c:pt>
                <c:pt idx="2">
                  <c:v>24.862745098039216</c:v>
                </c:pt>
                <c:pt idx="3">
                  <c:v>24.04</c:v>
                </c:pt>
                <c:pt idx="4">
                  <c:v>25.529411764705884</c:v>
                </c:pt>
                <c:pt idx="5">
                  <c:v>23.134615384615383</c:v>
                </c:pt>
                <c:pt idx="6">
                  <c:v>23.862745098039216</c:v>
                </c:pt>
                <c:pt idx="7">
                  <c:v>25.06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1AC9-4F4A-9053-A0C445DDDE06}"/>
            </c:ext>
          </c:extLst>
        </c:ser>
        <c:dLbls>
          <c:showLegendKey val="0"/>
          <c:showVal val="0"/>
          <c:showCatName val="0"/>
          <c:showSerName val="0"/>
          <c:showPercent val="0"/>
          <c:showBubbleSize val="0"/>
        </c:dLbls>
        <c:gapWidth val="150"/>
        <c:axId val="1936823791"/>
        <c:axId val="1633383903"/>
      </c:barChart>
      <c:dateAx>
        <c:axId val="193682379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Mes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mmm\-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s-CR"/>
          </a:p>
        </c:txPr>
        <c:crossAx val="1633383903"/>
        <c:crosses val="autoZero"/>
        <c:auto val="1"/>
        <c:lblOffset val="100"/>
        <c:baseTimeUnit val="months"/>
      </c:dateAx>
      <c:valAx>
        <c:axId val="16333839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Generación</a:t>
                </a:r>
                <a:r>
                  <a:rPr lang="en-US" baseline="0"/>
                  <a:t> percápita (Kg/persona/mes)</a:t>
                </a:r>
                <a:endParaRPr lang="en-US"/>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93682379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4803149606299213" l="0.70866141732283472" r="0.70866141732283472" t="0.74803149606299213" header="0.31496062992125984" footer="0.31496062992125984"/>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R" sz="1400"/>
              <a:t>Generación</a:t>
            </a:r>
            <a:r>
              <a:rPr lang="es-CR" sz="1400" baseline="0"/>
              <a:t> de residuos peligroso respecto a producción</a:t>
            </a:r>
            <a:endParaRPr lang="es-C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R"/>
        </a:p>
      </c:txPr>
    </c:title>
    <c:autoTitleDeleted val="0"/>
    <c:plotArea>
      <c:layout/>
      <c:barChart>
        <c:barDir val="col"/>
        <c:grouping val="clustered"/>
        <c:varyColors val="0"/>
        <c:ser>
          <c:idx val="0"/>
          <c:order val="0"/>
          <c:tx>
            <c:v>Generación (kg/unidad de producción)</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'Residuos peligrosos'!$A$28:$A$57</c:f>
              <c:numCache>
                <c:formatCode>mmm\-yy</c:formatCode>
                <c:ptCount val="3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numCache>
            </c:numRef>
          </c:cat>
          <c:val>
            <c:numRef>
              <c:f>'Residuos peligrosos'!$AQ$28:$AQ$57</c:f>
              <c:numCache>
                <c:formatCode>0.00</c:formatCode>
                <c:ptCount val="30"/>
                <c:pt idx="0">
                  <c:v>24.54</c:v>
                </c:pt>
                <c:pt idx="1">
                  <c:v>26.72</c:v>
                </c:pt>
                <c:pt idx="2">
                  <c:v>24.862745098039216</c:v>
                </c:pt>
                <c:pt idx="3">
                  <c:v>24.04</c:v>
                </c:pt>
                <c:pt idx="4">
                  <c:v>25.529411764705884</c:v>
                </c:pt>
                <c:pt idx="5">
                  <c:v>23.134615384615383</c:v>
                </c:pt>
                <c:pt idx="6">
                  <c:v>23.862745098039216</c:v>
                </c:pt>
                <c:pt idx="7">
                  <c:v>25.06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8228-4271-864B-5AA85F7419C9}"/>
            </c:ext>
          </c:extLst>
        </c:ser>
        <c:dLbls>
          <c:showLegendKey val="0"/>
          <c:showVal val="0"/>
          <c:showCatName val="0"/>
          <c:showSerName val="0"/>
          <c:showPercent val="0"/>
          <c:showBubbleSize val="0"/>
        </c:dLbls>
        <c:gapWidth val="150"/>
        <c:axId val="1936823791"/>
        <c:axId val="1633383903"/>
      </c:barChart>
      <c:dateAx>
        <c:axId val="193682379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Mes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mmm\-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s-CR"/>
          </a:p>
        </c:txPr>
        <c:crossAx val="1633383903"/>
        <c:crosses val="autoZero"/>
        <c:auto val="1"/>
        <c:lblOffset val="100"/>
        <c:baseTimeUnit val="months"/>
      </c:dateAx>
      <c:valAx>
        <c:axId val="16333839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Generación</a:t>
                </a:r>
                <a:r>
                  <a:rPr lang="en-US" baseline="0"/>
                  <a:t> percápita (Kg/unidad producción)</a:t>
                </a:r>
                <a:endParaRPr lang="en-US"/>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93682379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R" sz="1400"/>
              <a:t>Generación</a:t>
            </a:r>
            <a:r>
              <a:rPr lang="es-CR" sz="1400" baseline="0"/>
              <a:t> de residuos ordinarios valorizables y no valorizables según mes</a:t>
            </a:r>
            <a:endParaRPr lang="es-C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R"/>
        </a:p>
      </c:txPr>
    </c:title>
    <c:autoTitleDeleted val="0"/>
    <c:plotArea>
      <c:layout/>
      <c:barChart>
        <c:barDir val="col"/>
        <c:grouping val="stacked"/>
        <c:varyColors val="0"/>
        <c:ser>
          <c:idx val="0"/>
          <c:order val="0"/>
          <c:tx>
            <c:v>Residuos sólidos valorizables</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'Residuos ordinarios'!$A$27:$A$56</c:f>
              <c:numCache>
                <c:formatCode>mmm\-yy</c:formatCode>
                <c:ptCount val="3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numCache>
            </c:numRef>
          </c:cat>
          <c:val>
            <c:numRef>
              <c:f>'Residuos ordinarios'!$H$27:$H$56</c:f>
              <c:numCache>
                <c:formatCode>General</c:formatCode>
                <c:ptCount val="30"/>
                <c:pt idx="0">
                  <c:v>933</c:v>
                </c:pt>
                <c:pt idx="1">
                  <c:v>1039</c:v>
                </c:pt>
                <c:pt idx="2">
                  <c:v>962</c:v>
                </c:pt>
                <c:pt idx="3">
                  <c:v>890</c:v>
                </c:pt>
                <c:pt idx="4">
                  <c:v>1032</c:v>
                </c:pt>
                <c:pt idx="5">
                  <c:v>948</c:v>
                </c:pt>
                <c:pt idx="6">
                  <c:v>932</c:v>
                </c:pt>
                <c:pt idx="7">
                  <c:v>995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699-4233-9D98-39BF3A4817A6}"/>
            </c:ext>
          </c:extLst>
        </c:ser>
        <c:ser>
          <c:idx val="1"/>
          <c:order val="1"/>
          <c:tx>
            <c:v>Residuos sólidos no valorizables</c:v>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ordinarios'!$I$27:$I$56</c:f>
              <c:numCache>
                <c:formatCode>0.0</c:formatCode>
                <c:ptCount val="30"/>
                <c:pt idx="0">
                  <c:v>500</c:v>
                </c:pt>
                <c:pt idx="1">
                  <c:v>523</c:v>
                </c:pt>
                <c:pt idx="2">
                  <c:v>456</c:v>
                </c:pt>
                <c:pt idx="3">
                  <c:v>527</c:v>
                </c:pt>
                <c:pt idx="4">
                  <c:v>556</c:v>
                </c:pt>
                <c:pt idx="5">
                  <c:v>415</c:v>
                </c:pt>
                <c:pt idx="6">
                  <c:v>489</c:v>
                </c:pt>
                <c:pt idx="7">
                  <c:v>456</c:v>
                </c:pt>
              </c:numCache>
            </c:numRef>
          </c:val>
          <c:extLst>
            <c:ext xmlns:c16="http://schemas.microsoft.com/office/drawing/2014/chart" uri="{C3380CC4-5D6E-409C-BE32-E72D297353CC}">
              <c16:uniqueId val="{00000000-AE81-448E-A28C-E052F796EF82}"/>
            </c:ext>
          </c:extLst>
        </c:ser>
        <c:dLbls>
          <c:showLegendKey val="0"/>
          <c:showVal val="0"/>
          <c:showCatName val="0"/>
          <c:showSerName val="0"/>
          <c:showPercent val="0"/>
          <c:showBubbleSize val="0"/>
        </c:dLbls>
        <c:gapWidth val="150"/>
        <c:overlap val="100"/>
        <c:axId val="1936823791"/>
        <c:axId val="1633383903"/>
      </c:barChart>
      <c:dateAx>
        <c:axId val="193682379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Mes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mmm\-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s-CR"/>
          </a:p>
        </c:txPr>
        <c:crossAx val="1633383903"/>
        <c:crosses val="autoZero"/>
        <c:auto val="1"/>
        <c:lblOffset val="100"/>
        <c:baseTimeUnit val="months"/>
      </c:dateAx>
      <c:valAx>
        <c:axId val="16333839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Residuos ordinarios </a:t>
                </a:r>
                <a:r>
                  <a:rPr lang="es-CR" baseline="0"/>
                  <a:t>(kg/mes)</a:t>
                </a:r>
                <a:endParaRPr lang="es-C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93682379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4803149606299213" l="0.70866141732283472" r="0.70866141732283472" t="0.74803149606299213" header="0.31496062992125984" footer="0.31496062992125984"/>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R" sz="1400"/>
              <a:t>Generación</a:t>
            </a:r>
            <a:r>
              <a:rPr lang="es-CR" sz="1400" baseline="0"/>
              <a:t> total de residuos ordinarios respecto a costos totales de gestión según mes</a:t>
            </a:r>
            <a:endParaRPr lang="es-C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R"/>
        </a:p>
      </c:txPr>
    </c:title>
    <c:autoTitleDeleted val="0"/>
    <c:plotArea>
      <c:layout/>
      <c:barChart>
        <c:barDir val="col"/>
        <c:grouping val="clustered"/>
        <c:varyColors val="0"/>
        <c:ser>
          <c:idx val="0"/>
          <c:order val="0"/>
          <c:tx>
            <c:v>Total de residuos sólidos ordinarios (Kg)</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'Residuos ordinarios'!$A$27:$A$56</c:f>
              <c:numCache>
                <c:formatCode>mmm\-yy</c:formatCode>
                <c:ptCount val="3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numCache>
            </c:numRef>
          </c:cat>
          <c:val>
            <c:numRef>
              <c:f>'Residuos ordinarios'!$J$27:$J$56</c:f>
              <c:numCache>
                <c:formatCode>General</c:formatCode>
                <c:ptCount val="30"/>
                <c:pt idx="0">
                  <c:v>1433</c:v>
                </c:pt>
                <c:pt idx="1">
                  <c:v>1562</c:v>
                </c:pt>
                <c:pt idx="2">
                  <c:v>1418</c:v>
                </c:pt>
                <c:pt idx="3">
                  <c:v>1417</c:v>
                </c:pt>
                <c:pt idx="4">
                  <c:v>1588</c:v>
                </c:pt>
                <c:pt idx="5">
                  <c:v>1363</c:v>
                </c:pt>
                <c:pt idx="6">
                  <c:v>1421</c:v>
                </c:pt>
                <c:pt idx="7">
                  <c:v>1451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2F31-4696-8B79-A0123FC25F87}"/>
            </c:ext>
          </c:extLst>
        </c:ser>
        <c:dLbls>
          <c:showLegendKey val="0"/>
          <c:showVal val="0"/>
          <c:showCatName val="0"/>
          <c:showSerName val="0"/>
          <c:showPercent val="0"/>
          <c:showBubbleSize val="0"/>
        </c:dLbls>
        <c:gapWidth val="150"/>
        <c:axId val="1936823791"/>
        <c:axId val="1633383903"/>
      </c:barChart>
      <c:lineChart>
        <c:grouping val="standard"/>
        <c:varyColors val="0"/>
        <c:ser>
          <c:idx val="1"/>
          <c:order val="1"/>
          <c:tx>
            <c:v>Costos de gestión (colones)</c:v>
          </c:tx>
          <c:spPr>
            <a:ln w="31750" cap="rnd">
              <a:solidFill>
                <a:schemeClr val="accent2"/>
              </a:solidFill>
              <a:round/>
            </a:ln>
            <a:effectLst>
              <a:outerShdw blurRad="40000" dist="23000" dir="5400000" rotWithShape="0">
                <a:srgbClr val="000000">
                  <a:alpha val="35000"/>
                </a:srgbClr>
              </a:outerShdw>
            </a:effectLst>
          </c:spPr>
          <c:marker>
            <c:symbol val="none"/>
          </c:marker>
          <c:val>
            <c:numRef>
              <c:f>'Residuos ordinarios'!$V$27:$V$56</c:f>
              <c:numCache>
                <c:formatCode>[$₡-140A]#\ ##0</c:formatCode>
                <c:ptCount val="30"/>
                <c:pt idx="0">
                  <c:v>7200000</c:v>
                </c:pt>
                <c:pt idx="1">
                  <c:v>6750000</c:v>
                </c:pt>
                <c:pt idx="2">
                  <c:v>7380000</c:v>
                </c:pt>
                <c:pt idx="3">
                  <c:v>8146000</c:v>
                </c:pt>
                <c:pt idx="4">
                  <c:v>8075000</c:v>
                </c:pt>
                <c:pt idx="5">
                  <c:v>7810000</c:v>
                </c:pt>
                <c:pt idx="6">
                  <c:v>7895000</c:v>
                </c:pt>
                <c:pt idx="7">
                  <c:v>7654000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2F31-4696-8B79-A0123FC25F87}"/>
            </c:ext>
          </c:extLst>
        </c:ser>
        <c:dLbls>
          <c:showLegendKey val="0"/>
          <c:showVal val="0"/>
          <c:showCatName val="0"/>
          <c:showSerName val="0"/>
          <c:showPercent val="0"/>
          <c:showBubbleSize val="0"/>
        </c:dLbls>
        <c:marker val="1"/>
        <c:smooth val="0"/>
        <c:axId val="1820677808"/>
        <c:axId val="1981046320"/>
      </c:lineChart>
      <c:dateAx>
        <c:axId val="193682379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Mes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mmm\-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s-CR"/>
          </a:p>
        </c:txPr>
        <c:crossAx val="1633383903"/>
        <c:crosses val="autoZero"/>
        <c:auto val="1"/>
        <c:lblOffset val="100"/>
        <c:baseTimeUnit val="months"/>
      </c:dateAx>
      <c:valAx>
        <c:axId val="16333839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Residuos ordinarios </a:t>
                </a:r>
                <a:r>
                  <a:rPr lang="es-CR" baseline="0"/>
                  <a:t>(kg/mes)</a:t>
                </a:r>
                <a:endParaRPr lang="es-C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936823791"/>
        <c:crosses val="autoZero"/>
        <c:crossBetween val="between"/>
      </c:valAx>
      <c:valAx>
        <c:axId val="1981046320"/>
        <c:scaling>
          <c:orientation val="minMax"/>
        </c:scaling>
        <c:delete val="0"/>
        <c:axPos val="r"/>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820677808"/>
        <c:crosses val="max"/>
        <c:crossBetween val="between"/>
      </c:valAx>
      <c:catAx>
        <c:axId val="1820677808"/>
        <c:scaling>
          <c:orientation val="minMax"/>
        </c:scaling>
        <c:delete val="1"/>
        <c:axPos val="b"/>
        <c:majorTickMark val="out"/>
        <c:minorTickMark val="none"/>
        <c:tickLblPos val="nextTo"/>
        <c:crossAx val="1981046320"/>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4803149606299213" l="0.70866141732283472" r="0.70866141732283472" t="0.74803149606299213" header="0.31496062992125984" footer="0.31496062992125984"/>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R" sz="1400"/>
              <a:t>Costos de gestión</a:t>
            </a:r>
            <a:r>
              <a:rPr lang="es-CR" sz="1400" baseline="0"/>
              <a:t> por kilogramo de residuo sólido ordinario según mes</a:t>
            </a:r>
            <a:endParaRPr lang="es-C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R"/>
        </a:p>
      </c:txPr>
    </c:title>
    <c:autoTitleDeleted val="0"/>
    <c:plotArea>
      <c:layout/>
      <c:barChart>
        <c:barDir val="col"/>
        <c:grouping val="clustered"/>
        <c:varyColors val="0"/>
        <c:ser>
          <c:idx val="0"/>
          <c:order val="0"/>
          <c:tx>
            <c:v>Costos de gestión (colones/Kg)</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'Residuos ordinarios'!$A$27:$A$56</c:f>
              <c:numCache>
                <c:formatCode>mmm\-yy</c:formatCode>
                <c:ptCount val="3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numCache>
            </c:numRef>
          </c:cat>
          <c:val>
            <c:numRef>
              <c:f>'Residuos ordinarios'!$AB$27:$AB$56</c:f>
              <c:numCache>
                <c:formatCode>"₡"#\ ##0</c:formatCode>
                <c:ptCount val="30"/>
                <c:pt idx="0">
                  <c:v>5024.4242847173764</c:v>
                </c:pt>
                <c:pt idx="1">
                  <c:v>4321.3828425096035</c:v>
                </c:pt>
                <c:pt idx="2">
                  <c:v>5204.5133991537377</c:v>
                </c:pt>
                <c:pt idx="3">
                  <c:v>5748.7649964714183</c:v>
                </c:pt>
                <c:pt idx="4">
                  <c:v>5085.0125944584379</c:v>
                </c:pt>
                <c:pt idx="5">
                  <c:v>5730.0073367571531</c:v>
                </c:pt>
                <c:pt idx="6">
                  <c:v>5555.9465165376496</c:v>
                </c:pt>
                <c:pt idx="7">
                  <c:v>5274.9827705031012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0899-4F65-9C29-612724844A08}"/>
            </c:ext>
          </c:extLst>
        </c:ser>
        <c:dLbls>
          <c:showLegendKey val="0"/>
          <c:showVal val="0"/>
          <c:showCatName val="0"/>
          <c:showSerName val="0"/>
          <c:showPercent val="0"/>
          <c:showBubbleSize val="0"/>
        </c:dLbls>
        <c:gapWidth val="150"/>
        <c:axId val="1936823791"/>
        <c:axId val="1633383903"/>
      </c:barChart>
      <c:dateAx>
        <c:axId val="193682379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Mes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mmm\-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s-CR"/>
          </a:p>
        </c:txPr>
        <c:crossAx val="1633383903"/>
        <c:crosses val="autoZero"/>
        <c:auto val="1"/>
        <c:lblOffset val="100"/>
        <c:baseTimeUnit val="months"/>
      </c:dateAx>
      <c:valAx>
        <c:axId val="16333839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Costos de gestión de residuos ordinarios </a:t>
                </a:r>
                <a:r>
                  <a:rPr lang="es-CR" baseline="0"/>
                  <a:t>(colones/Kg)</a:t>
                </a:r>
                <a:endParaRPr lang="es-CR"/>
              </a:p>
            </c:rich>
          </c:tx>
          <c:layout>
            <c:manualLayout>
              <c:xMode val="edge"/>
              <c:yMode val="edge"/>
              <c:x val="9.5100525748654553E-3"/>
              <c:y val="0.33191116796907244"/>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93682379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4803149606299213" l="0.70866141732283472" r="0.70866141732283472" t="0.74803149606299213" header="0.31496062992125984" footer="0.31496062992125984"/>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R" sz="1400"/>
              <a:t>Generación</a:t>
            </a:r>
            <a:r>
              <a:rPr lang="es-CR" sz="1400" baseline="0"/>
              <a:t> percápita de residuos sólidos ordinarios según mes</a:t>
            </a:r>
            <a:endParaRPr lang="es-C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R"/>
        </a:p>
      </c:txPr>
    </c:title>
    <c:autoTitleDeleted val="0"/>
    <c:plotArea>
      <c:layout/>
      <c:barChart>
        <c:barDir val="col"/>
        <c:grouping val="clustered"/>
        <c:varyColors val="0"/>
        <c:ser>
          <c:idx val="0"/>
          <c:order val="0"/>
          <c:tx>
            <c:v>Generación percápita (kg/persona/mes)</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'Residuos ordinarios'!$A$27:$A$56</c:f>
              <c:numCache>
                <c:formatCode>mmm\-yy</c:formatCode>
                <c:ptCount val="3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numCache>
            </c:numRef>
          </c:cat>
          <c:val>
            <c:numRef>
              <c:f>'Residuos ordinarios'!$AF$27:$AF$56</c:f>
              <c:numCache>
                <c:formatCode>0.00</c:formatCode>
                <c:ptCount val="30"/>
                <c:pt idx="0">
                  <c:v>28.66</c:v>
                </c:pt>
                <c:pt idx="1">
                  <c:v>31.24</c:v>
                </c:pt>
                <c:pt idx="2">
                  <c:v>27.803921568627452</c:v>
                </c:pt>
                <c:pt idx="3">
                  <c:v>28.34</c:v>
                </c:pt>
                <c:pt idx="4">
                  <c:v>31.137254901960784</c:v>
                </c:pt>
                <c:pt idx="5">
                  <c:v>26.21153846153846</c:v>
                </c:pt>
                <c:pt idx="6">
                  <c:v>27.862745098039216</c:v>
                </c:pt>
                <c:pt idx="7">
                  <c:v>29.02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3C2-4F4B-8817-3A0F0475BC65}"/>
            </c:ext>
          </c:extLst>
        </c:ser>
        <c:dLbls>
          <c:showLegendKey val="0"/>
          <c:showVal val="0"/>
          <c:showCatName val="0"/>
          <c:showSerName val="0"/>
          <c:showPercent val="0"/>
          <c:showBubbleSize val="0"/>
        </c:dLbls>
        <c:gapWidth val="150"/>
        <c:axId val="1936823791"/>
        <c:axId val="1633383903"/>
      </c:barChart>
      <c:dateAx>
        <c:axId val="193682379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Mes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mmm\-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s-CR"/>
          </a:p>
        </c:txPr>
        <c:crossAx val="1633383903"/>
        <c:crosses val="autoZero"/>
        <c:auto val="1"/>
        <c:lblOffset val="100"/>
        <c:baseTimeUnit val="months"/>
      </c:dateAx>
      <c:valAx>
        <c:axId val="16333839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Generación</a:t>
                </a:r>
                <a:r>
                  <a:rPr lang="en-US" baseline="0"/>
                  <a:t> percápita (Kg/persona/mes)</a:t>
                </a:r>
                <a:endParaRPr lang="en-US"/>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93682379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4803149606299213" l="0.70866141732283472" r="0.70866141732283472" t="0.74803149606299213" header="0.31496062992125984" footer="0.31496062992125984"/>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R" sz="1400"/>
              <a:t>Tasas de recuperación </a:t>
            </a:r>
            <a:r>
              <a:rPr lang="es-CR" sz="1400" baseline="0"/>
              <a:t>de residuo sólido ordinario según mes</a:t>
            </a:r>
            <a:endParaRPr lang="es-C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R"/>
        </a:p>
      </c:txPr>
    </c:title>
    <c:autoTitleDeleted val="0"/>
    <c:plotArea>
      <c:layout/>
      <c:lineChart>
        <c:grouping val="standard"/>
        <c:varyColors val="0"/>
        <c:ser>
          <c:idx val="0"/>
          <c:order val="0"/>
          <c:tx>
            <c:v>Tasa de recuperación (%)</c:v>
          </c:tx>
          <c:spPr>
            <a:ln w="31750" cap="rnd">
              <a:solidFill>
                <a:srgbClr val="00B050"/>
              </a:solidFill>
              <a:round/>
            </a:ln>
            <a:effectLst>
              <a:outerShdw blurRad="40000" dist="23000" dir="5400000" rotWithShape="0">
                <a:srgbClr val="000000">
                  <a:alpha val="35000"/>
                </a:srgbClr>
              </a:outerShdw>
            </a:effectLst>
          </c:spPr>
          <c:marker>
            <c:symbol val="none"/>
          </c:marker>
          <c:cat>
            <c:numRef>
              <c:f>'Residuos ordinarios'!$A$27:$A$56</c:f>
              <c:numCache>
                <c:formatCode>mmm\-yy</c:formatCode>
                <c:ptCount val="3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numCache>
            </c:numRef>
          </c:cat>
          <c:val>
            <c:numRef>
              <c:f>'Residuos ordinarios'!$K$27:$K$56</c:f>
              <c:numCache>
                <c:formatCode>0.00%</c:formatCode>
                <c:ptCount val="30"/>
                <c:pt idx="0">
                  <c:v>0.65108164689462666</c:v>
                </c:pt>
                <c:pt idx="1">
                  <c:v>0.66517285531370041</c:v>
                </c:pt>
                <c:pt idx="2">
                  <c:v>0.67842031029619176</c:v>
                </c:pt>
                <c:pt idx="3">
                  <c:v>0.62808750882145381</c:v>
                </c:pt>
                <c:pt idx="4">
                  <c:v>0.64987405541561716</c:v>
                </c:pt>
                <c:pt idx="5">
                  <c:v>0.69552457813646373</c:v>
                </c:pt>
                <c:pt idx="6">
                  <c:v>0.65587614356087265</c:v>
                </c:pt>
                <c:pt idx="7">
                  <c:v>0.68573397656788426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8720-4CB3-B634-EA4B5E821BD4}"/>
            </c:ext>
          </c:extLst>
        </c:ser>
        <c:dLbls>
          <c:showLegendKey val="0"/>
          <c:showVal val="0"/>
          <c:showCatName val="0"/>
          <c:showSerName val="0"/>
          <c:showPercent val="0"/>
          <c:showBubbleSize val="0"/>
        </c:dLbls>
        <c:smooth val="0"/>
        <c:axId val="1936823791"/>
        <c:axId val="1633383903"/>
      </c:lineChart>
      <c:dateAx>
        <c:axId val="193682379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Mes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mmm\-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s-CR"/>
          </a:p>
        </c:txPr>
        <c:crossAx val="1633383903"/>
        <c:crosses val="autoZero"/>
        <c:auto val="1"/>
        <c:lblOffset val="100"/>
        <c:baseTimeUnit val="months"/>
      </c:dateAx>
      <c:valAx>
        <c:axId val="16333839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Tasas</a:t>
                </a:r>
                <a:r>
                  <a:rPr lang="es-CR" baseline="0"/>
                  <a:t> de recuperación </a:t>
                </a:r>
                <a:r>
                  <a:rPr lang="es-CR"/>
                  <a:t>de residuos ordinarios </a:t>
                </a:r>
                <a:r>
                  <a:rPr lang="es-CR" baseline="0"/>
                  <a:t>(%)</a:t>
                </a:r>
                <a:endParaRPr lang="es-CR"/>
              </a:p>
            </c:rich>
          </c:tx>
          <c:layout>
            <c:manualLayout>
              <c:xMode val="edge"/>
              <c:yMode val="edge"/>
              <c:x val="9.5100525748654553E-3"/>
              <c:y val="0.33191116796907244"/>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93682379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4803149606299213" l="0.70866141732283472" r="0.70866141732283472" t="0.74803149606299213" header="0.31496062992125984" footer="0.31496062992125984"/>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R" sz="1400"/>
              <a:t>Separación</a:t>
            </a:r>
            <a:r>
              <a:rPr lang="es-CR" sz="1400" baseline="0"/>
              <a:t> de residuos de manejo especial según mes</a:t>
            </a:r>
            <a:endParaRPr lang="es-C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R"/>
        </a:p>
      </c:txPr>
    </c:title>
    <c:autoTitleDeleted val="0"/>
    <c:plotArea>
      <c:layout/>
      <c:barChart>
        <c:barDir val="col"/>
        <c:grouping val="stacked"/>
        <c:varyColors val="0"/>
        <c:ser>
          <c:idx val="0"/>
          <c:order val="0"/>
          <c:tx>
            <c:v>Llantas usadas</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'Residuos de manejo especial'!$A$27:$A$56</c:f>
              <c:numCache>
                <c:formatCode>mmm\-yy</c:formatCode>
                <c:ptCount val="3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numCache>
            </c:numRef>
          </c:cat>
          <c:val>
            <c:numRef>
              <c:f>'Residuos de manejo especial'!$C$27:$C$56</c:f>
              <c:numCache>
                <c:formatCode>0.0</c:formatCode>
                <c:ptCount val="30"/>
                <c:pt idx="0">
                  <c:v>250</c:v>
                </c:pt>
                <c:pt idx="1">
                  <c:v>300</c:v>
                </c:pt>
                <c:pt idx="2">
                  <c:v>225</c:v>
                </c:pt>
                <c:pt idx="3">
                  <c:v>215</c:v>
                </c:pt>
                <c:pt idx="4">
                  <c:v>245</c:v>
                </c:pt>
                <c:pt idx="5">
                  <c:v>236</c:v>
                </c:pt>
                <c:pt idx="6">
                  <c:v>218</c:v>
                </c:pt>
                <c:pt idx="7">
                  <c:v>200</c:v>
                </c:pt>
              </c:numCache>
            </c:numRef>
          </c:val>
          <c:extLst>
            <c:ext xmlns:c16="http://schemas.microsoft.com/office/drawing/2014/chart" uri="{C3380CC4-5D6E-409C-BE32-E72D297353CC}">
              <c16:uniqueId val="{00000000-77A9-4C02-A5B7-E8E5FDF82BC7}"/>
            </c:ext>
          </c:extLst>
        </c:ser>
        <c:ser>
          <c:idx val="1"/>
          <c:order val="1"/>
          <c:tx>
            <c:v>Fluorescentes y bombillos compactos</c:v>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de manejo especial'!$D$27:$D$56</c:f>
              <c:numCache>
                <c:formatCode>0.0</c:formatCode>
                <c:ptCount val="30"/>
                <c:pt idx="0">
                  <c:v>100</c:v>
                </c:pt>
                <c:pt idx="1">
                  <c:v>125</c:v>
                </c:pt>
                <c:pt idx="2">
                  <c:v>150</c:v>
                </c:pt>
                <c:pt idx="3">
                  <c:v>98</c:v>
                </c:pt>
                <c:pt idx="4">
                  <c:v>200</c:v>
                </c:pt>
                <c:pt idx="5">
                  <c:v>154</c:v>
                </c:pt>
                <c:pt idx="6">
                  <c:v>165</c:v>
                </c:pt>
                <c:pt idx="7">
                  <c:v>175</c:v>
                </c:pt>
              </c:numCache>
            </c:numRef>
          </c:val>
          <c:extLst>
            <c:ext xmlns:c16="http://schemas.microsoft.com/office/drawing/2014/chart" uri="{C3380CC4-5D6E-409C-BE32-E72D297353CC}">
              <c16:uniqueId val="{00000001-77A9-4C02-A5B7-E8E5FDF82BC7}"/>
            </c:ext>
          </c:extLst>
        </c:ser>
        <c:ser>
          <c:idx val="2"/>
          <c:order val="2"/>
          <c:tx>
            <c:v>RAC</c:v>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de manejo especial'!$E$27:$E$56</c:f>
              <c:numCache>
                <c:formatCode>0.0</c:formatCode>
                <c:ptCount val="30"/>
                <c:pt idx="0">
                  <c:v>195</c:v>
                </c:pt>
                <c:pt idx="1">
                  <c:v>205</c:v>
                </c:pt>
                <c:pt idx="2">
                  <c:v>180</c:v>
                </c:pt>
                <c:pt idx="3">
                  <c:v>175</c:v>
                </c:pt>
                <c:pt idx="4">
                  <c:v>212</c:v>
                </c:pt>
                <c:pt idx="5">
                  <c:v>186</c:v>
                </c:pt>
                <c:pt idx="6">
                  <c:v>179</c:v>
                </c:pt>
                <c:pt idx="7">
                  <c:v>210</c:v>
                </c:pt>
              </c:numCache>
            </c:numRef>
          </c:val>
          <c:extLst>
            <c:ext xmlns:c16="http://schemas.microsoft.com/office/drawing/2014/chart" uri="{C3380CC4-5D6E-409C-BE32-E72D297353CC}">
              <c16:uniqueId val="{00000002-77A9-4C02-A5B7-E8E5FDF82BC7}"/>
            </c:ext>
          </c:extLst>
        </c:ser>
        <c:ser>
          <c:idx val="3"/>
          <c:order val="3"/>
          <c:tx>
            <c:v>Artefactos eléctricos</c:v>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de manejo especial'!$F$27:$F$56</c:f>
              <c:numCache>
                <c:formatCode>0.0</c:formatCode>
                <c:ptCount val="30"/>
                <c:pt idx="0">
                  <c:v>290</c:v>
                </c:pt>
                <c:pt idx="1">
                  <c:v>310</c:v>
                </c:pt>
                <c:pt idx="2">
                  <c:v>305</c:v>
                </c:pt>
                <c:pt idx="3">
                  <c:v>298</c:v>
                </c:pt>
                <c:pt idx="4">
                  <c:v>285</c:v>
                </c:pt>
                <c:pt idx="5">
                  <c:v>287</c:v>
                </c:pt>
                <c:pt idx="6">
                  <c:v>275</c:v>
                </c:pt>
                <c:pt idx="7">
                  <c:v>324</c:v>
                </c:pt>
              </c:numCache>
            </c:numRef>
          </c:val>
          <c:extLst>
            <c:ext xmlns:c16="http://schemas.microsoft.com/office/drawing/2014/chart" uri="{C3380CC4-5D6E-409C-BE32-E72D297353CC}">
              <c16:uniqueId val="{00000003-77A9-4C02-A5B7-E8E5FDF82BC7}"/>
            </c:ext>
          </c:extLst>
        </c:ser>
        <c:ser>
          <c:idx val="4"/>
          <c:order val="4"/>
          <c:tx>
            <c:v>Artefactos electrónicos</c:v>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de manejo especial'!$G$27:$G$56</c:f>
              <c:numCache>
                <c:formatCode>0.0</c:formatCode>
                <c:ptCount val="30"/>
                <c:pt idx="0">
                  <c:v>98</c:v>
                </c:pt>
                <c:pt idx="1">
                  <c:v>99</c:v>
                </c:pt>
                <c:pt idx="2">
                  <c:v>102</c:v>
                </c:pt>
                <c:pt idx="3">
                  <c:v>104</c:v>
                </c:pt>
                <c:pt idx="4">
                  <c:v>90</c:v>
                </c:pt>
                <c:pt idx="5">
                  <c:v>85</c:v>
                </c:pt>
                <c:pt idx="6">
                  <c:v>95</c:v>
                </c:pt>
                <c:pt idx="7">
                  <c:v>86</c:v>
                </c:pt>
              </c:numCache>
            </c:numRef>
          </c:val>
          <c:extLst>
            <c:ext xmlns:c16="http://schemas.microsoft.com/office/drawing/2014/chart" uri="{C3380CC4-5D6E-409C-BE32-E72D297353CC}">
              <c16:uniqueId val="{00000004-77A9-4C02-A5B7-E8E5FDF82BC7}"/>
            </c:ext>
          </c:extLst>
        </c:ser>
        <c:ser>
          <c:idx val="5"/>
          <c:order val="5"/>
          <c:tx>
            <c:v>Vehiculos y equipo</c:v>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de manejo especial'!$H$27:$H$56</c:f>
              <c:numCache>
                <c:formatCode>0.0</c:formatCode>
                <c:ptCount val="30"/>
                <c:pt idx="0">
                  <c:v>98</c:v>
                </c:pt>
                <c:pt idx="1">
                  <c:v>99</c:v>
                </c:pt>
                <c:pt idx="2">
                  <c:v>102</c:v>
                </c:pt>
                <c:pt idx="3">
                  <c:v>104</c:v>
                </c:pt>
                <c:pt idx="4">
                  <c:v>90</c:v>
                </c:pt>
                <c:pt idx="5">
                  <c:v>85</c:v>
                </c:pt>
                <c:pt idx="6">
                  <c:v>95</c:v>
                </c:pt>
                <c:pt idx="7">
                  <c:v>86</c:v>
                </c:pt>
              </c:numCache>
            </c:numRef>
          </c:val>
          <c:extLst>
            <c:ext xmlns:c16="http://schemas.microsoft.com/office/drawing/2014/chart" uri="{C3380CC4-5D6E-409C-BE32-E72D297353CC}">
              <c16:uniqueId val="{00000000-653D-44D5-B340-E71A68782BD0}"/>
            </c:ext>
          </c:extLst>
        </c:ser>
        <c:ser>
          <c:idx val="6"/>
          <c:order val="6"/>
          <c:tx>
            <c:v>Gases refrigerantes</c:v>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de manejo especial'!$I$27:$I$56</c:f>
              <c:numCache>
                <c:formatCode>0.0</c:formatCode>
                <c:ptCount val="30"/>
                <c:pt idx="0">
                  <c:v>98</c:v>
                </c:pt>
                <c:pt idx="1">
                  <c:v>99</c:v>
                </c:pt>
                <c:pt idx="2">
                  <c:v>102</c:v>
                </c:pt>
                <c:pt idx="3">
                  <c:v>104</c:v>
                </c:pt>
                <c:pt idx="4">
                  <c:v>90</c:v>
                </c:pt>
                <c:pt idx="5">
                  <c:v>85</c:v>
                </c:pt>
                <c:pt idx="6">
                  <c:v>95</c:v>
                </c:pt>
                <c:pt idx="7">
                  <c:v>86</c:v>
                </c:pt>
              </c:numCache>
            </c:numRef>
          </c:val>
          <c:extLst>
            <c:ext xmlns:c16="http://schemas.microsoft.com/office/drawing/2014/chart" uri="{C3380CC4-5D6E-409C-BE32-E72D297353CC}">
              <c16:uniqueId val="{00000001-653D-44D5-B340-E71A68782BD0}"/>
            </c:ext>
          </c:extLst>
        </c:ser>
        <c:ser>
          <c:idx val="7"/>
          <c:order val="7"/>
          <c:tx>
            <c:v>Otros RME</c:v>
          </c:tx>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de manejo especial'!$J$27:$J$56</c:f>
              <c:numCache>
                <c:formatCode>0.0</c:formatCode>
                <c:ptCount val="30"/>
                <c:pt idx="0">
                  <c:v>98</c:v>
                </c:pt>
                <c:pt idx="1">
                  <c:v>99</c:v>
                </c:pt>
                <c:pt idx="2">
                  <c:v>102</c:v>
                </c:pt>
                <c:pt idx="3">
                  <c:v>104</c:v>
                </c:pt>
                <c:pt idx="4">
                  <c:v>90</c:v>
                </c:pt>
                <c:pt idx="5">
                  <c:v>85</c:v>
                </c:pt>
                <c:pt idx="6">
                  <c:v>95</c:v>
                </c:pt>
                <c:pt idx="7">
                  <c:v>86</c:v>
                </c:pt>
              </c:numCache>
            </c:numRef>
          </c:val>
          <c:extLst>
            <c:ext xmlns:c16="http://schemas.microsoft.com/office/drawing/2014/chart" uri="{C3380CC4-5D6E-409C-BE32-E72D297353CC}">
              <c16:uniqueId val="{00000002-653D-44D5-B340-E71A68782BD0}"/>
            </c:ext>
          </c:extLst>
        </c:ser>
        <c:dLbls>
          <c:showLegendKey val="0"/>
          <c:showVal val="0"/>
          <c:showCatName val="0"/>
          <c:showSerName val="0"/>
          <c:showPercent val="0"/>
          <c:showBubbleSize val="0"/>
        </c:dLbls>
        <c:gapWidth val="150"/>
        <c:overlap val="100"/>
        <c:axId val="1936823791"/>
        <c:axId val="1633383903"/>
      </c:barChart>
      <c:dateAx>
        <c:axId val="193682379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Mes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mmm\-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s-CR"/>
          </a:p>
        </c:txPr>
        <c:crossAx val="1633383903"/>
        <c:crosses val="autoZero"/>
        <c:auto val="1"/>
        <c:lblOffset val="100"/>
        <c:baseTimeUnit val="months"/>
      </c:dateAx>
      <c:valAx>
        <c:axId val="16333839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Residuos de manejo especial</a:t>
                </a:r>
                <a:r>
                  <a:rPr lang="es-CR" baseline="0"/>
                  <a:t> (kg/mes)</a:t>
                </a:r>
                <a:endParaRPr lang="es-CR"/>
              </a:p>
            </c:rich>
          </c:tx>
          <c:layout>
            <c:manualLayout>
              <c:xMode val="edge"/>
              <c:yMode val="edge"/>
              <c:x val="6.6663015656360375E-3"/>
              <c:y val="0.38792931784387796"/>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93682379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R" sz="1400"/>
              <a:t>Generación</a:t>
            </a:r>
            <a:r>
              <a:rPr lang="es-CR" sz="1400" baseline="0"/>
              <a:t> total de residuos de manejo especial respecto a costos totales de gestión según mes</a:t>
            </a:r>
            <a:endParaRPr lang="es-C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R"/>
        </a:p>
      </c:txPr>
    </c:title>
    <c:autoTitleDeleted val="0"/>
    <c:plotArea>
      <c:layout/>
      <c:barChart>
        <c:barDir val="col"/>
        <c:grouping val="clustered"/>
        <c:varyColors val="0"/>
        <c:ser>
          <c:idx val="0"/>
          <c:order val="0"/>
          <c:tx>
            <c:v>Total de residuos de manejo especial (kg)</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'Residuos de manejo especial'!$A$27:$A$56</c:f>
              <c:numCache>
                <c:formatCode>mmm\-yy</c:formatCode>
                <c:ptCount val="3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numCache>
            </c:numRef>
          </c:cat>
          <c:val>
            <c:numRef>
              <c:f>'Residuos de manejo especial'!$K$27:$K$56</c:f>
              <c:numCache>
                <c:formatCode>General</c:formatCode>
                <c:ptCount val="30"/>
                <c:pt idx="0">
                  <c:v>1227</c:v>
                </c:pt>
                <c:pt idx="1">
                  <c:v>1336</c:v>
                </c:pt>
                <c:pt idx="2">
                  <c:v>1268</c:v>
                </c:pt>
                <c:pt idx="3">
                  <c:v>1202</c:v>
                </c:pt>
                <c:pt idx="4">
                  <c:v>1302</c:v>
                </c:pt>
                <c:pt idx="5">
                  <c:v>1203</c:v>
                </c:pt>
                <c:pt idx="6">
                  <c:v>1217</c:v>
                </c:pt>
                <c:pt idx="7">
                  <c:v>1253</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C0BB-4D73-916B-96D1744F2455}"/>
            </c:ext>
          </c:extLst>
        </c:ser>
        <c:dLbls>
          <c:showLegendKey val="0"/>
          <c:showVal val="0"/>
          <c:showCatName val="0"/>
          <c:showSerName val="0"/>
          <c:showPercent val="0"/>
          <c:showBubbleSize val="0"/>
        </c:dLbls>
        <c:gapWidth val="150"/>
        <c:axId val="1936823791"/>
        <c:axId val="1633383903"/>
      </c:barChart>
      <c:lineChart>
        <c:grouping val="standard"/>
        <c:varyColors val="0"/>
        <c:ser>
          <c:idx val="1"/>
          <c:order val="1"/>
          <c:tx>
            <c:v>Costos de gestión (colones)</c:v>
          </c:tx>
          <c:spPr>
            <a:ln w="31750" cap="rnd">
              <a:solidFill>
                <a:schemeClr val="accent2"/>
              </a:solidFill>
              <a:round/>
            </a:ln>
            <a:effectLst>
              <a:outerShdw blurRad="40000" dist="23000" dir="5400000" rotWithShape="0">
                <a:srgbClr val="000000">
                  <a:alpha val="35000"/>
                </a:srgbClr>
              </a:outerShdw>
            </a:effectLst>
          </c:spPr>
          <c:marker>
            <c:symbol val="none"/>
          </c:marker>
          <c:val>
            <c:numRef>
              <c:f>'Residuos de manejo especial'!$AC$27:$AC$56</c:f>
              <c:numCache>
                <c:formatCode>[$₡-140A]#\ ##0</c:formatCode>
                <c:ptCount val="30"/>
                <c:pt idx="0">
                  <c:v>49200000</c:v>
                </c:pt>
                <c:pt idx="1">
                  <c:v>45750000</c:v>
                </c:pt>
                <c:pt idx="2">
                  <c:v>50760000</c:v>
                </c:pt>
                <c:pt idx="3">
                  <c:v>56146000</c:v>
                </c:pt>
                <c:pt idx="4">
                  <c:v>55475000</c:v>
                </c:pt>
                <c:pt idx="5">
                  <c:v>53410000</c:v>
                </c:pt>
                <c:pt idx="6">
                  <c:v>54395000</c:v>
                </c:pt>
                <c:pt idx="7">
                  <c:v>52654000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C0BB-4D73-916B-96D1744F2455}"/>
            </c:ext>
          </c:extLst>
        </c:ser>
        <c:dLbls>
          <c:showLegendKey val="0"/>
          <c:showVal val="0"/>
          <c:showCatName val="0"/>
          <c:showSerName val="0"/>
          <c:showPercent val="0"/>
          <c:showBubbleSize val="0"/>
        </c:dLbls>
        <c:marker val="1"/>
        <c:smooth val="0"/>
        <c:axId val="1820677808"/>
        <c:axId val="1981046320"/>
      </c:lineChart>
      <c:dateAx>
        <c:axId val="193682379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Mes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mmm\-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s-CR"/>
          </a:p>
        </c:txPr>
        <c:crossAx val="1633383903"/>
        <c:crosses val="autoZero"/>
        <c:auto val="1"/>
        <c:lblOffset val="100"/>
        <c:baseTimeUnit val="months"/>
      </c:dateAx>
      <c:valAx>
        <c:axId val="16333839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Residuos de</a:t>
                </a:r>
                <a:r>
                  <a:rPr lang="es-CR" baseline="0"/>
                  <a:t> manejo especial</a:t>
                </a:r>
                <a:r>
                  <a:rPr lang="es-CR"/>
                  <a:t> </a:t>
                </a:r>
                <a:r>
                  <a:rPr lang="es-CR" baseline="0"/>
                  <a:t>(kg/mes)</a:t>
                </a:r>
                <a:endParaRPr lang="es-C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936823791"/>
        <c:crosses val="autoZero"/>
        <c:crossBetween val="between"/>
      </c:valAx>
      <c:valAx>
        <c:axId val="1981046320"/>
        <c:scaling>
          <c:orientation val="minMax"/>
        </c:scaling>
        <c:delete val="0"/>
        <c:axPos val="r"/>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820677808"/>
        <c:crosses val="max"/>
        <c:crossBetween val="between"/>
      </c:valAx>
      <c:catAx>
        <c:axId val="1820677808"/>
        <c:scaling>
          <c:orientation val="minMax"/>
        </c:scaling>
        <c:delete val="1"/>
        <c:axPos val="b"/>
        <c:majorTickMark val="out"/>
        <c:minorTickMark val="none"/>
        <c:tickLblPos val="nextTo"/>
        <c:crossAx val="1981046320"/>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4803149606299213" l="0.70866141732283472" r="0.70866141732283472" t="0.74803149606299213" header="0.31496062992125984" footer="0.31496062992125984"/>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R" sz="1400"/>
              <a:t>Costos de gestión</a:t>
            </a:r>
            <a:r>
              <a:rPr lang="es-CR" sz="1400" baseline="0"/>
              <a:t> por kilogramo de residuo de manejo especial según mes</a:t>
            </a:r>
            <a:endParaRPr lang="es-C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R"/>
        </a:p>
      </c:txPr>
    </c:title>
    <c:autoTitleDeleted val="0"/>
    <c:plotArea>
      <c:layout>
        <c:manualLayout>
          <c:layoutTarget val="inner"/>
          <c:xMode val="edge"/>
          <c:yMode val="edge"/>
          <c:x val="7.56292048085494E-2"/>
          <c:y val="0.13608899321696735"/>
          <c:w val="0.91540324369400627"/>
          <c:h val="0.77012116821556453"/>
        </c:manualLayout>
      </c:layout>
      <c:barChart>
        <c:barDir val="col"/>
        <c:grouping val="clustered"/>
        <c:varyColors val="0"/>
        <c:ser>
          <c:idx val="0"/>
          <c:order val="0"/>
          <c:tx>
            <c:v>Costos de gestión (colones/Kg)</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'Residuos de manejo especial'!$A$27:$A$56</c:f>
              <c:numCache>
                <c:formatCode>mmm\-yy</c:formatCode>
                <c:ptCount val="3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numCache>
            </c:numRef>
          </c:cat>
          <c:val>
            <c:numRef>
              <c:f>'Residuos de manejo especial'!$AM$27:$AM$56</c:f>
              <c:numCache>
                <c:formatCode>"₡"#\ ##0</c:formatCode>
                <c:ptCount val="30"/>
                <c:pt idx="0">
                  <c:v>40097.799511002442</c:v>
                </c:pt>
                <c:pt idx="1">
                  <c:v>34244.011976047907</c:v>
                </c:pt>
                <c:pt idx="2">
                  <c:v>40031.545741324924</c:v>
                </c:pt>
                <c:pt idx="3">
                  <c:v>46710.482529118133</c:v>
                </c:pt>
                <c:pt idx="4">
                  <c:v>42607.526881720427</c:v>
                </c:pt>
                <c:pt idx="5">
                  <c:v>44397.339983374899</c:v>
                </c:pt>
                <c:pt idx="6">
                  <c:v>44695.973705834018</c:v>
                </c:pt>
                <c:pt idx="7">
                  <c:v>42022.346368715087</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6F46-407B-9532-7667F12CBAFE}"/>
            </c:ext>
          </c:extLst>
        </c:ser>
        <c:dLbls>
          <c:showLegendKey val="0"/>
          <c:showVal val="0"/>
          <c:showCatName val="0"/>
          <c:showSerName val="0"/>
          <c:showPercent val="0"/>
          <c:showBubbleSize val="0"/>
        </c:dLbls>
        <c:gapWidth val="150"/>
        <c:axId val="1936823791"/>
        <c:axId val="1633383903"/>
      </c:barChart>
      <c:dateAx>
        <c:axId val="193682379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Mes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mmm\-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s-CR"/>
          </a:p>
        </c:txPr>
        <c:crossAx val="1633383903"/>
        <c:crosses val="autoZero"/>
        <c:auto val="1"/>
        <c:lblOffset val="100"/>
        <c:baseTimeUnit val="months"/>
      </c:dateAx>
      <c:valAx>
        <c:axId val="16333839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Costis de gestión de residuos de manejo especial</a:t>
                </a:r>
                <a:r>
                  <a:rPr lang="es-CR" baseline="0"/>
                  <a:t> (colones/Kg)</a:t>
                </a:r>
                <a:endParaRPr lang="es-CR"/>
              </a:p>
            </c:rich>
          </c:tx>
          <c:layout>
            <c:manualLayout>
              <c:xMode val="edge"/>
              <c:yMode val="edge"/>
              <c:x val="5.0262420036758125E-3"/>
              <c:y val="0.23886289224738574"/>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93682379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4803149606299213" l="0.70866141732283472" r="0.70866141732283472" t="0.74803149606299213" header="0.31496062992125984" footer="0.31496062992125984"/>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5" Type="http://schemas.openxmlformats.org/officeDocument/2006/relationships/chart" Target="../charts/chart11.xml"/><Relationship Id="rId4"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xdr:from>
      <xdr:col>7</xdr:col>
      <xdr:colOff>636270</xdr:colOff>
      <xdr:row>0</xdr:row>
      <xdr:rowOff>22860</xdr:rowOff>
    </xdr:from>
    <xdr:to>
      <xdr:col>12</xdr:col>
      <xdr:colOff>598170</xdr:colOff>
      <xdr:row>6</xdr:row>
      <xdr:rowOff>51435</xdr:rowOff>
    </xdr:to>
    <xdr:sp macro="" textlink="">
      <xdr:nvSpPr>
        <xdr:cNvPr id="3" name="Rectangle 4">
          <a:extLst>
            <a:ext uri="{FF2B5EF4-FFF2-40B4-BE49-F238E27FC236}">
              <a16:creationId xmlns:a16="http://schemas.microsoft.com/office/drawing/2014/main" id="{00000000-0008-0000-0000-000003000000}"/>
            </a:ext>
          </a:extLst>
        </xdr:cNvPr>
        <xdr:cNvSpPr>
          <a:spLocks noGrp="1" noChangeArrowheads="1"/>
        </xdr:cNvSpPr>
      </xdr:nvSpPr>
      <xdr:spPr bwMode="gray">
        <a:xfrm>
          <a:off x="6130290" y="22860"/>
          <a:ext cx="4000500" cy="1125855"/>
        </a:xfrm>
        <a:prstGeom prst="rect">
          <a:avLst/>
        </a:prstGeom>
        <a:noFill/>
        <a:ln w="9525">
          <a:noFill/>
          <a:miter lim="800000"/>
          <a:headEnd/>
          <a:tailEnd/>
        </a:ln>
        <a:effectLst>
          <a:outerShdw blurRad="50800" dist="38100" algn="l" rotWithShape="0">
            <a:prstClr val="black">
              <a:alpha val="40000"/>
            </a:prstClr>
          </a:outerShdw>
        </a:effectLst>
      </xdr:spPr>
      <xdr:txBody>
        <a:bodyPr vert="horz" wrap="square" lIns="91440" tIns="45720" rIns="91440" bIns="45720" numCol="1" anchor="ctr" anchorCtr="0" compatLnSpc="1">
          <a:prstTxWarp prst="textNoShape">
            <a:avLst/>
          </a:prstTxWarp>
        </a:bodyPr>
        <a:lstStyle>
          <a:lvl1pPr algn="r" rtl="0" eaLnBrk="1" fontAlgn="base" hangingPunct="1">
            <a:spcBef>
              <a:spcPct val="0"/>
            </a:spcBef>
            <a:spcAft>
              <a:spcPct val="0"/>
            </a:spcAft>
            <a:defRPr sz="2800" b="0">
              <a:solidFill>
                <a:schemeClr val="accent1"/>
              </a:solidFill>
              <a:latin typeface="+mj-lt"/>
              <a:ea typeface="+mj-ea"/>
              <a:cs typeface="+mj-cs"/>
            </a:defRPr>
          </a:lvl1pPr>
          <a:lvl2pPr algn="l" rtl="0" eaLnBrk="1" fontAlgn="base" hangingPunct="1">
            <a:spcBef>
              <a:spcPct val="0"/>
            </a:spcBef>
            <a:spcAft>
              <a:spcPct val="0"/>
            </a:spcAft>
            <a:defRPr sz="2800" b="1">
              <a:solidFill>
                <a:schemeClr val="bg1"/>
              </a:solidFill>
              <a:latin typeface="Verdana" pitchFamily="34" charset="0"/>
            </a:defRPr>
          </a:lvl2pPr>
          <a:lvl3pPr algn="l" rtl="0" eaLnBrk="1" fontAlgn="base" hangingPunct="1">
            <a:spcBef>
              <a:spcPct val="0"/>
            </a:spcBef>
            <a:spcAft>
              <a:spcPct val="0"/>
            </a:spcAft>
            <a:defRPr sz="2800" b="1">
              <a:solidFill>
                <a:schemeClr val="bg1"/>
              </a:solidFill>
              <a:latin typeface="Verdana" pitchFamily="34" charset="0"/>
            </a:defRPr>
          </a:lvl3pPr>
          <a:lvl4pPr algn="l" rtl="0" eaLnBrk="1" fontAlgn="base" hangingPunct="1">
            <a:spcBef>
              <a:spcPct val="0"/>
            </a:spcBef>
            <a:spcAft>
              <a:spcPct val="0"/>
            </a:spcAft>
            <a:defRPr sz="2800" b="1">
              <a:solidFill>
                <a:schemeClr val="bg1"/>
              </a:solidFill>
              <a:latin typeface="Verdana" pitchFamily="34" charset="0"/>
            </a:defRPr>
          </a:lvl4pPr>
          <a:lvl5pPr algn="l" rtl="0" eaLnBrk="1" fontAlgn="base" hangingPunct="1">
            <a:spcBef>
              <a:spcPct val="0"/>
            </a:spcBef>
            <a:spcAft>
              <a:spcPct val="0"/>
            </a:spcAft>
            <a:defRPr sz="2800" b="1">
              <a:solidFill>
                <a:schemeClr val="bg1"/>
              </a:solidFill>
              <a:latin typeface="Verdana" pitchFamily="34" charset="0"/>
            </a:defRPr>
          </a:lvl5pPr>
          <a:lvl6pPr marL="457200" algn="l" rtl="0" eaLnBrk="1" fontAlgn="base" hangingPunct="1">
            <a:spcBef>
              <a:spcPct val="0"/>
            </a:spcBef>
            <a:spcAft>
              <a:spcPct val="0"/>
            </a:spcAft>
            <a:defRPr sz="2800" b="1">
              <a:solidFill>
                <a:schemeClr val="bg1"/>
              </a:solidFill>
              <a:latin typeface="Verdana" pitchFamily="34" charset="0"/>
            </a:defRPr>
          </a:lvl6pPr>
          <a:lvl7pPr marL="914400" algn="l" rtl="0" eaLnBrk="1" fontAlgn="base" hangingPunct="1">
            <a:spcBef>
              <a:spcPct val="0"/>
            </a:spcBef>
            <a:spcAft>
              <a:spcPct val="0"/>
            </a:spcAft>
            <a:defRPr sz="2800" b="1">
              <a:solidFill>
                <a:schemeClr val="bg1"/>
              </a:solidFill>
              <a:latin typeface="Verdana" pitchFamily="34" charset="0"/>
            </a:defRPr>
          </a:lvl7pPr>
          <a:lvl8pPr marL="1371600" algn="l" rtl="0" eaLnBrk="1" fontAlgn="base" hangingPunct="1">
            <a:spcBef>
              <a:spcPct val="0"/>
            </a:spcBef>
            <a:spcAft>
              <a:spcPct val="0"/>
            </a:spcAft>
            <a:defRPr sz="2800" b="1">
              <a:solidFill>
                <a:schemeClr val="bg1"/>
              </a:solidFill>
              <a:latin typeface="Verdana" pitchFamily="34" charset="0"/>
            </a:defRPr>
          </a:lvl8pPr>
          <a:lvl9pPr marL="1828800" algn="l" rtl="0" eaLnBrk="1" fontAlgn="base" hangingPunct="1">
            <a:spcBef>
              <a:spcPct val="0"/>
            </a:spcBef>
            <a:spcAft>
              <a:spcPct val="0"/>
            </a:spcAft>
            <a:defRPr sz="2800" b="1">
              <a:solidFill>
                <a:schemeClr val="bg1"/>
              </a:solidFill>
              <a:latin typeface="Verdana" pitchFamily="34" charset="0"/>
            </a:defRPr>
          </a:lvl9pPr>
        </a:lstStyle>
        <a:p>
          <a:r>
            <a:rPr lang="es-CR" sz="2200" b="1"/>
            <a:t>Programa de Acuerdos Voluntarios de Producción</a:t>
          </a:r>
          <a:r>
            <a:rPr lang="es-CR" sz="2200" b="1" baseline="0"/>
            <a:t> más Limpia (AVP+L)</a:t>
          </a:r>
          <a:endParaRPr lang="es-CR" sz="2200" b="1"/>
        </a:p>
      </xdr:txBody>
    </xdr:sp>
    <xdr:clientData/>
  </xdr:twoCellAnchor>
  <xdr:oneCellAnchor>
    <xdr:from>
      <xdr:col>5</xdr:col>
      <xdr:colOff>203834</xdr:colOff>
      <xdr:row>6</xdr:row>
      <xdr:rowOff>125318</xdr:rowOff>
    </xdr:from>
    <xdr:ext cx="6280786" cy="356648"/>
    <xdr:sp macro="" textlink="">
      <xdr:nvSpPr>
        <xdr:cNvPr id="5" name="4 Rectángulo">
          <a:extLst>
            <a:ext uri="{FF2B5EF4-FFF2-40B4-BE49-F238E27FC236}">
              <a16:creationId xmlns:a16="http://schemas.microsoft.com/office/drawing/2014/main" id="{00000000-0008-0000-0000-000005000000}"/>
            </a:ext>
          </a:extLst>
        </xdr:cNvPr>
        <xdr:cNvSpPr/>
      </xdr:nvSpPr>
      <xdr:spPr>
        <a:xfrm>
          <a:off x="4128134" y="1222598"/>
          <a:ext cx="6280786" cy="356648"/>
        </a:xfrm>
        <a:prstGeom prst="rect">
          <a:avLst/>
        </a:prstGeom>
        <a:noFill/>
        <a:effectLst>
          <a:innerShdw blurRad="63500" dist="50800" dir="18900000">
            <a:prstClr val="black">
              <a:alpha val="50000"/>
            </a:prstClr>
          </a:innerShdw>
        </a:effectLst>
      </xdr:spPr>
      <xdr:txBody>
        <a:bodyPr wrap="square" lIns="91440" tIns="45720" rIns="91440" bIns="45720">
          <a:noAutofit/>
        </a:bodyPr>
        <a:lstStyle/>
        <a:p>
          <a:pPr algn="ctr"/>
          <a:r>
            <a:rPr lang="es-ES" sz="1800" b="1">
              <a:solidFill>
                <a:schemeClr val="accent1"/>
              </a:solidFill>
              <a:effectLst>
                <a:outerShdw blurRad="63500" sx="102000" sy="102000" algn="ctr" rotWithShape="0">
                  <a:prstClr val="black">
                    <a:alpha val="40000"/>
                  </a:prstClr>
                </a:outerShdw>
              </a:effectLst>
              <a:latin typeface="+mj-lt"/>
              <a:ea typeface="+mj-ea"/>
              <a:cs typeface="+mj-cs"/>
            </a:rPr>
            <a:t>CONTROL DE GENERACIÓN DE</a:t>
          </a:r>
          <a:r>
            <a:rPr lang="es-ES" sz="1800" b="1" baseline="0">
              <a:solidFill>
                <a:schemeClr val="accent1"/>
              </a:solidFill>
              <a:effectLst>
                <a:outerShdw blurRad="63500" sx="102000" sy="102000" algn="ctr" rotWithShape="0">
                  <a:prstClr val="black">
                    <a:alpha val="40000"/>
                  </a:prstClr>
                </a:outerShdw>
              </a:effectLst>
              <a:latin typeface="+mj-lt"/>
              <a:ea typeface="+mj-ea"/>
              <a:cs typeface="+mj-cs"/>
            </a:rPr>
            <a:t> RESIDUOS </a:t>
          </a:r>
          <a:r>
            <a:rPr lang="es-ES" sz="1800" b="1">
              <a:solidFill>
                <a:schemeClr val="accent1"/>
              </a:solidFill>
              <a:effectLst>
                <a:outerShdw blurRad="63500" sx="102000" sy="102000" algn="ctr" rotWithShape="0">
                  <a:prstClr val="black">
                    <a:alpha val="40000"/>
                  </a:prstClr>
                </a:outerShdw>
              </a:effectLst>
              <a:latin typeface="+mj-lt"/>
              <a:ea typeface="+mj-ea"/>
              <a:cs typeface="+mj-cs"/>
            </a:rPr>
            <a:t>(Versión 1.0)</a:t>
          </a:r>
        </a:p>
      </xdr:txBody>
    </xdr:sp>
    <xdr:clientData/>
  </xdr:oneCellAnchor>
  <xdr:twoCellAnchor editAs="oneCell">
    <xdr:from>
      <xdr:col>5</xdr:col>
      <xdr:colOff>99061</xdr:colOff>
      <xdr:row>0</xdr:row>
      <xdr:rowOff>129540</xdr:rowOff>
    </xdr:from>
    <xdr:to>
      <xdr:col>7</xdr:col>
      <xdr:colOff>647701</xdr:colOff>
      <xdr:row>5</xdr:row>
      <xdr:rowOff>114300</xdr:rowOff>
    </xdr:to>
    <xdr:pic>
      <xdr:nvPicPr>
        <xdr:cNvPr id="7" name="Imagen 6" descr="C:\Users\sarguello.DIGECA\AppData\Local\Microsoft\Windows\INetCache\Content.Word\Logo Minae.jpg">
          <a:extLst>
            <a:ext uri="{FF2B5EF4-FFF2-40B4-BE49-F238E27FC236}">
              <a16:creationId xmlns:a16="http://schemas.microsoft.com/office/drawing/2014/main" id="{D4461A6B-96F5-470E-9600-14B53917F376}"/>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331" b="23121"/>
        <a:stretch/>
      </xdr:blipFill>
      <xdr:spPr bwMode="auto">
        <a:xfrm>
          <a:off x="4023361" y="129540"/>
          <a:ext cx="2118360" cy="89916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68579</xdr:colOff>
      <xdr:row>1</xdr:row>
      <xdr:rowOff>44984</xdr:rowOff>
    </xdr:from>
    <xdr:to>
      <xdr:col>4</xdr:col>
      <xdr:colOff>704378</xdr:colOff>
      <xdr:row>12</xdr:row>
      <xdr:rowOff>144780</xdr:rowOff>
    </xdr:to>
    <xdr:pic>
      <xdr:nvPicPr>
        <xdr:cNvPr id="8" name="Imagen 7" descr="Información de relleno sanitario El Huaso en América Latina">
          <a:extLst>
            <a:ext uri="{FF2B5EF4-FFF2-40B4-BE49-F238E27FC236}">
              <a16:creationId xmlns:a16="http://schemas.microsoft.com/office/drawing/2014/main" id="{2F1E3A54-82FF-4D8C-978B-E01ECADEF4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79" y="227864"/>
          <a:ext cx="3775239" cy="2477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76199</xdr:colOff>
      <xdr:row>12</xdr:row>
      <xdr:rowOff>180512</xdr:rowOff>
    </xdr:from>
    <xdr:to>
      <xdr:col>4</xdr:col>
      <xdr:colOff>701040</xdr:colOff>
      <xdr:row>24</xdr:row>
      <xdr:rowOff>106680</xdr:rowOff>
    </xdr:to>
    <xdr:pic>
      <xdr:nvPicPr>
        <xdr:cNvPr id="2" name="Imagen 1">
          <a:extLst>
            <a:ext uri="{FF2B5EF4-FFF2-40B4-BE49-F238E27FC236}">
              <a16:creationId xmlns:a16="http://schemas.microsoft.com/office/drawing/2014/main" id="{3E455D11-5333-4C64-A1F0-0C17FC525EED}"/>
            </a:ext>
          </a:extLst>
        </xdr:cNvPr>
        <xdr:cNvPicPr>
          <a:picLocks noChangeAspect="1"/>
        </xdr:cNvPicPr>
      </xdr:nvPicPr>
      <xdr:blipFill>
        <a:blip xmlns:r="http://schemas.openxmlformats.org/officeDocument/2006/relationships" r:embed="rId3"/>
        <a:stretch>
          <a:fillRect/>
        </a:stretch>
      </xdr:blipFill>
      <xdr:spPr>
        <a:xfrm>
          <a:off x="76199" y="2740832"/>
          <a:ext cx="3764281" cy="26693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70131</xdr:colOff>
      <xdr:row>76</xdr:row>
      <xdr:rowOff>131355</xdr:rowOff>
    </xdr:from>
    <xdr:to>
      <xdr:col>16</xdr:col>
      <xdr:colOff>482600</xdr:colOff>
      <xdr:row>106</xdr:row>
      <xdr:rowOff>152400</xdr:rowOff>
    </xdr:to>
    <xdr:graphicFrame macro="">
      <xdr:nvGraphicFramePr>
        <xdr:cNvPr id="3" name="Gráfico 2">
          <a:extLst>
            <a:ext uri="{FF2B5EF4-FFF2-40B4-BE49-F238E27FC236}">
              <a16:creationId xmlns:a16="http://schemas.microsoft.com/office/drawing/2014/main" id="{91A6C2C5-30CE-4EFD-8665-2D2A55899E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319505</xdr:colOff>
      <xdr:row>76</xdr:row>
      <xdr:rowOff>141515</xdr:rowOff>
    </xdr:from>
    <xdr:to>
      <xdr:col>32</xdr:col>
      <xdr:colOff>50800</xdr:colOff>
      <xdr:row>106</xdr:row>
      <xdr:rowOff>127001</xdr:rowOff>
    </xdr:to>
    <xdr:graphicFrame macro="">
      <xdr:nvGraphicFramePr>
        <xdr:cNvPr id="6" name="Gráfico 5">
          <a:extLst>
            <a:ext uri="{FF2B5EF4-FFF2-40B4-BE49-F238E27FC236}">
              <a16:creationId xmlns:a16="http://schemas.microsoft.com/office/drawing/2014/main" id="{A5BE2072-E94E-4BD3-BC96-70EE2DCA17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319616</xdr:colOff>
      <xdr:row>108</xdr:row>
      <xdr:rowOff>124883</xdr:rowOff>
    </xdr:from>
    <xdr:to>
      <xdr:col>32</xdr:col>
      <xdr:colOff>63500</xdr:colOff>
      <xdr:row>148</xdr:row>
      <xdr:rowOff>124883</xdr:rowOff>
    </xdr:to>
    <xdr:graphicFrame macro="">
      <xdr:nvGraphicFramePr>
        <xdr:cNvPr id="4" name="Gráfico 3">
          <a:extLst>
            <a:ext uri="{FF2B5EF4-FFF2-40B4-BE49-F238E27FC236}">
              <a16:creationId xmlns:a16="http://schemas.microsoft.com/office/drawing/2014/main" id="{351A63C1-4445-43E8-BA5E-A13E664D1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84110</xdr:colOff>
      <xdr:row>150</xdr:row>
      <xdr:rowOff>123545</xdr:rowOff>
    </xdr:from>
    <xdr:to>
      <xdr:col>16</xdr:col>
      <xdr:colOff>518583</xdr:colOff>
      <xdr:row>186</xdr:row>
      <xdr:rowOff>124883</xdr:rowOff>
    </xdr:to>
    <xdr:graphicFrame macro="">
      <xdr:nvGraphicFramePr>
        <xdr:cNvPr id="5" name="Gráfico 4">
          <a:extLst>
            <a:ext uri="{FF2B5EF4-FFF2-40B4-BE49-F238E27FC236}">
              <a16:creationId xmlns:a16="http://schemas.microsoft.com/office/drawing/2014/main" id="{C369C4EF-841D-4562-AEB0-D52B17A06F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325967</xdr:colOff>
      <xdr:row>150</xdr:row>
      <xdr:rowOff>114300</xdr:rowOff>
    </xdr:from>
    <xdr:to>
      <xdr:col>32</xdr:col>
      <xdr:colOff>116417</xdr:colOff>
      <xdr:row>187</xdr:row>
      <xdr:rowOff>88900</xdr:rowOff>
    </xdr:to>
    <xdr:graphicFrame macro="">
      <xdr:nvGraphicFramePr>
        <xdr:cNvPr id="7" name="Gráfico 6">
          <a:extLst>
            <a:ext uri="{FF2B5EF4-FFF2-40B4-BE49-F238E27FC236}">
              <a16:creationId xmlns:a16="http://schemas.microsoft.com/office/drawing/2014/main" id="{D44CBDCC-7CF8-446B-9C33-15B4D8557F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52917</xdr:colOff>
      <xdr:row>108</xdr:row>
      <xdr:rowOff>137582</xdr:rowOff>
    </xdr:from>
    <xdr:to>
      <xdr:col>16</xdr:col>
      <xdr:colOff>487390</xdr:colOff>
      <xdr:row>148</xdr:row>
      <xdr:rowOff>138920</xdr:rowOff>
    </xdr:to>
    <xdr:graphicFrame macro="">
      <xdr:nvGraphicFramePr>
        <xdr:cNvPr id="8" name="Gráfico 7">
          <a:extLst>
            <a:ext uri="{FF2B5EF4-FFF2-40B4-BE49-F238E27FC236}">
              <a16:creationId xmlns:a16="http://schemas.microsoft.com/office/drawing/2014/main" id="{D3778792-4ED8-4BD1-90F2-7186BF3AD3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70131</xdr:colOff>
      <xdr:row>76</xdr:row>
      <xdr:rowOff>131355</xdr:rowOff>
    </xdr:from>
    <xdr:to>
      <xdr:col>15</xdr:col>
      <xdr:colOff>482600</xdr:colOff>
      <xdr:row>106</xdr:row>
      <xdr:rowOff>152400</xdr:rowOff>
    </xdr:to>
    <xdr:graphicFrame macro="">
      <xdr:nvGraphicFramePr>
        <xdr:cNvPr id="2" name="Gráfico 1">
          <a:extLst>
            <a:ext uri="{FF2B5EF4-FFF2-40B4-BE49-F238E27FC236}">
              <a16:creationId xmlns:a16="http://schemas.microsoft.com/office/drawing/2014/main" id="{3AE6AB88-FB81-4BED-B2EB-8F3FAC9B59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286753</xdr:colOff>
      <xdr:row>76</xdr:row>
      <xdr:rowOff>110289</xdr:rowOff>
    </xdr:from>
    <xdr:to>
      <xdr:col>31</xdr:col>
      <xdr:colOff>80211</xdr:colOff>
      <xdr:row>106</xdr:row>
      <xdr:rowOff>131010</xdr:rowOff>
    </xdr:to>
    <xdr:graphicFrame macro="">
      <xdr:nvGraphicFramePr>
        <xdr:cNvPr id="4" name="Gráfico 3">
          <a:extLst>
            <a:ext uri="{FF2B5EF4-FFF2-40B4-BE49-F238E27FC236}">
              <a16:creationId xmlns:a16="http://schemas.microsoft.com/office/drawing/2014/main" id="{247B0323-DD36-4116-8247-43969826AC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50131</xdr:colOff>
      <xdr:row>108</xdr:row>
      <xdr:rowOff>149725</xdr:rowOff>
    </xdr:from>
    <xdr:to>
      <xdr:col>15</xdr:col>
      <xdr:colOff>501315</xdr:colOff>
      <xdr:row>148</xdr:row>
      <xdr:rowOff>151063</xdr:rowOff>
    </xdr:to>
    <xdr:graphicFrame macro="">
      <xdr:nvGraphicFramePr>
        <xdr:cNvPr id="5" name="Gráfico 4">
          <a:extLst>
            <a:ext uri="{FF2B5EF4-FFF2-40B4-BE49-F238E27FC236}">
              <a16:creationId xmlns:a16="http://schemas.microsoft.com/office/drawing/2014/main" id="{11FDE793-EF83-4380-9856-420AD68416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291433</xdr:colOff>
      <xdr:row>108</xdr:row>
      <xdr:rowOff>161088</xdr:rowOff>
    </xdr:from>
    <xdr:to>
      <xdr:col>31</xdr:col>
      <xdr:colOff>70185</xdr:colOff>
      <xdr:row>148</xdr:row>
      <xdr:rowOff>170447</xdr:rowOff>
    </xdr:to>
    <xdr:graphicFrame macro="">
      <xdr:nvGraphicFramePr>
        <xdr:cNvPr id="6" name="Gráfico 5">
          <a:extLst>
            <a:ext uri="{FF2B5EF4-FFF2-40B4-BE49-F238E27FC236}">
              <a16:creationId xmlns:a16="http://schemas.microsoft.com/office/drawing/2014/main" id="{A4C00418-AD3E-456C-B9C0-1ABAF5B319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151</xdr:row>
      <xdr:rowOff>0</xdr:rowOff>
    </xdr:from>
    <xdr:to>
      <xdr:col>15</xdr:col>
      <xdr:colOff>508000</xdr:colOff>
      <xdr:row>187</xdr:row>
      <xdr:rowOff>9358</xdr:rowOff>
    </xdr:to>
    <xdr:graphicFrame macro="">
      <xdr:nvGraphicFramePr>
        <xdr:cNvPr id="7" name="Gráfico 6">
          <a:extLst>
            <a:ext uri="{FF2B5EF4-FFF2-40B4-BE49-F238E27FC236}">
              <a16:creationId xmlns:a16="http://schemas.microsoft.com/office/drawing/2014/main" id="{1F0E3AB8-B543-4515-A470-43BB0CEFB3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70131</xdr:colOff>
      <xdr:row>78</xdr:row>
      <xdr:rowOff>131355</xdr:rowOff>
    </xdr:from>
    <xdr:to>
      <xdr:col>15</xdr:col>
      <xdr:colOff>482600</xdr:colOff>
      <xdr:row>108</xdr:row>
      <xdr:rowOff>152400</xdr:rowOff>
    </xdr:to>
    <xdr:graphicFrame macro="">
      <xdr:nvGraphicFramePr>
        <xdr:cNvPr id="2" name="Gráfico 1">
          <a:extLst>
            <a:ext uri="{FF2B5EF4-FFF2-40B4-BE49-F238E27FC236}">
              <a16:creationId xmlns:a16="http://schemas.microsoft.com/office/drawing/2014/main" id="{0B418F09-336A-464E-9B5A-A5C117DEC1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286753</xdr:colOff>
      <xdr:row>78</xdr:row>
      <xdr:rowOff>110289</xdr:rowOff>
    </xdr:from>
    <xdr:to>
      <xdr:col>31</xdr:col>
      <xdr:colOff>80211</xdr:colOff>
      <xdr:row>108</xdr:row>
      <xdr:rowOff>131010</xdr:rowOff>
    </xdr:to>
    <xdr:graphicFrame macro="">
      <xdr:nvGraphicFramePr>
        <xdr:cNvPr id="3" name="Gráfico 2">
          <a:extLst>
            <a:ext uri="{FF2B5EF4-FFF2-40B4-BE49-F238E27FC236}">
              <a16:creationId xmlns:a16="http://schemas.microsoft.com/office/drawing/2014/main" id="{50196B79-02B7-4DEF-81CE-1F9E869C5D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50131</xdr:colOff>
      <xdr:row>110</xdr:row>
      <xdr:rowOff>149725</xdr:rowOff>
    </xdr:from>
    <xdr:to>
      <xdr:col>15</xdr:col>
      <xdr:colOff>501315</xdr:colOff>
      <xdr:row>150</xdr:row>
      <xdr:rowOff>151063</xdr:rowOff>
    </xdr:to>
    <xdr:graphicFrame macro="">
      <xdr:nvGraphicFramePr>
        <xdr:cNvPr id="4" name="Gráfico 3">
          <a:extLst>
            <a:ext uri="{FF2B5EF4-FFF2-40B4-BE49-F238E27FC236}">
              <a16:creationId xmlns:a16="http://schemas.microsoft.com/office/drawing/2014/main" id="{11AEC2CF-C962-4090-8989-C25FA11265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291433</xdr:colOff>
      <xdr:row>110</xdr:row>
      <xdr:rowOff>161088</xdr:rowOff>
    </xdr:from>
    <xdr:to>
      <xdr:col>31</xdr:col>
      <xdr:colOff>70185</xdr:colOff>
      <xdr:row>150</xdr:row>
      <xdr:rowOff>170447</xdr:rowOff>
    </xdr:to>
    <xdr:graphicFrame macro="">
      <xdr:nvGraphicFramePr>
        <xdr:cNvPr id="5" name="Gráfico 4">
          <a:extLst>
            <a:ext uri="{FF2B5EF4-FFF2-40B4-BE49-F238E27FC236}">
              <a16:creationId xmlns:a16="http://schemas.microsoft.com/office/drawing/2014/main" id="{DCCAFF67-2031-4022-AB6E-86A14715C6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153</xdr:row>
      <xdr:rowOff>0</xdr:rowOff>
    </xdr:from>
    <xdr:to>
      <xdr:col>15</xdr:col>
      <xdr:colOff>516467</xdr:colOff>
      <xdr:row>189</xdr:row>
      <xdr:rowOff>9358</xdr:rowOff>
    </xdr:to>
    <xdr:graphicFrame macro="">
      <xdr:nvGraphicFramePr>
        <xdr:cNvPr id="6" name="Gráfico 5">
          <a:extLst>
            <a:ext uri="{FF2B5EF4-FFF2-40B4-BE49-F238E27FC236}">
              <a16:creationId xmlns:a16="http://schemas.microsoft.com/office/drawing/2014/main" id="{6852CF5C-3599-40EA-8E24-851962E373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Q27"/>
  <sheetViews>
    <sheetView showGridLines="0" zoomScale="90" zoomScaleNormal="90" workbookViewId="0">
      <selection activeCell="I16" sqref="I16:M16"/>
    </sheetView>
  </sheetViews>
  <sheetFormatPr baseColWidth="10" defaultColWidth="11.42578125" defaultRowHeight="15" x14ac:dyDescent="0.25"/>
  <cols>
    <col min="1" max="8" width="11.42578125" style="1"/>
    <col min="9" max="9" width="9.28515625" style="1" customWidth="1"/>
    <col min="10" max="10" width="14.28515625" style="1" customWidth="1"/>
    <col min="11" max="11" width="8.85546875" style="1" customWidth="1"/>
    <col min="12" max="12" width="15" style="1" customWidth="1"/>
    <col min="13" max="13" width="12.7109375" style="1" customWidth="1"/>
    <col min="14" max="16384" width="11.42578125" style="1"/>
  </cols>
  <sheetData>
    <row r="1" spans="1:17" x14ac:dyDescent="0.25">
      <c r="A1" s="4"/>
      <c r="B1" s="4"/>
      <c r="C1" s="4"/>
      <c r="D1" s="4"/>
      <c r="E1" s="4"/>
      <c r="F1" s="4"/>
      <c r="G1" s="4"/>
      <c r="H1" s="4"/>
      <c r="I1" s="4"/>
      <c r="J1" s="4"/>
      <c r="K1" s="4"/>
      <c r="L1" s="4"/>
      <c r="M1" s="4"/>
    </row>
    <row r="2" spans="1:17" x14ac:dyDescent="0.25">
      <c r="A2" s="4"/>
      <c r="B2" s="4"/>
      <c r="C2" s="4"/>
      <c r="D2" s="4"/>
      <c r="E2" s="4"/>
      <c r="F2" s="4"/>
      <c r="G2" s="4"/>
      <c r="H2" s="4"/>
      <c r="I2" s="4"/>
      <c r="J2" s="4"/>
      <c r="K2" s="4"/>
      <c r="L2" s="4"/>
      <c r="M2" s="4"/>
    </row>
    <row r="3" spans="1:17" x14ac:dyDescent="0.25">
      <c r="A3" s="4"/>
      <c r="B3" s="4"/>
      <c r="C3" s="4"/>
      <c r="D3" s="4"/>
      <c r="E3" s="4"/>
      <c r="F3" s="4"/>
      <c r="G3" s="4"/>
      <c r="H3" s="4"/>
      <c r="I3" s="4"/>
      <c r="J3" s="4"/>
      <c r="K3" s="4"/>
      <c r="L3" s="4"/>
      <c r="M3" s="4"/>
    </row>
    <row r="4" spans="1:17" x14ac:dyDescent="0.25">
      <c r="A4" s="4"/>
      <c r="B4" s="4"/>
      <c r="C4" s="4"/>
      <c r="D4" s="4"/>
      <c r="E4" s="4"/>
      <c r="F4" s="4"/>
      <c r="G4" s="4"/>
      <c r="H4" s="4"/>
      <c r="I4" s="4"/>
      <c r="J4" s="4"/>
      <c r="K4" s="4"/>
      <c r="L4" s="4"/>
      <c r="M4" s="4"/>
    </row>
    <row r="5" spans="1:17" x14ac:dyDescent="0.25">
      <c r="A5" s="4"/>
      <c r="B5"/>
      <c r="C5" s="4"/>
      <c r="D5" s="4"/>
      <c r="E5" s="4"/>
      <c r="F5" s="4"/>
      <c r="G5" s="4"/>
      <c r="H5" s="4"/>
      <c r="I5" s="4"/>
      <c r="J5" s="4"/>
      <c r="K5" s="4"/>
      <c r="L5" s="4"/>
      <c r="M5" s="4"/>
    </row>
    <row r="6" spans="1:17" x14ac:dyDescent="0.25">
      <c r="A6" s="4"/>
      <c r="B6" s="4"/>
      <c r="C6" s="4"/>
      <c r="D6" s="4"/>
      <c r="E6" s="4"/>
      <c r="F6" s="4"/>
      <c r="G6" s="4"/>
      <c r="H6" s="4"/>
      <c r="I6" s="4"/>
      <c r="J6" s="4"/>
      <c r="K6" s="4"/>
      <c r="L6" s="4"/>
      <c r="M6" s="4"/>
    </row>
    <row r="7" spans="1:17" ht="23.25" x14ac:dyDescent="0.35">
      <c r="A7" s="4"/>
      <c r="B7" s="4"/>
      <c r="C7" s="4"/>
      <c r="D7" s="4"/>
      <c r="E7" s="4"/>
      <c r="F7" s="276"/>
      <c r="G7" s="276"/>
      <c r="H7" s="4"/>
      <c r="I7" s="4"/>
      <c r="J7" s="4"/>
      <c r="K7" s="4"/>
      <c r="L7" s="4"/>
      <c r="M7" s="4"/>
    </row>
    <row r="8" spans="1:17" ht="23.25" x14ac:dyDescent="0.35">
      <c r="A8" s="4"/>
      <c r="B8" s="4"/>
      <c r="C8" s="4"/>
      <c r="D8" s="4"/>
      <c r="E8" s="4"/>
      <c r="F8" s="23"/>
      <c r="G8" s="23"/>
      <c r="H8" s="4"/>
      <c r="I8" s="4"/>
      <c r="J8" s="4"/>
      <c r="K8" s="4"/>
      <c r="L8" s="4"/>
      <c r="M8" s="4"/>
      <c r="O8"/>
      <c r="Q8"/>
    </row>
    <row r="9" spans="1:17" x14ac:dyDescent="0.25">
      <c r="A9" s="4"/>
      <c r="B9" s="4"/>
      <c r="C9" s="4"/>
      <c r="D9" s="4"/>
      <c r="E9" s="4"/>
      <c r="F9" s="4"/>
      <c r="G9" s="4"/>
      <c r="H9" s="4"/>
      <c r="I9" s="4"/>
      <c r="J9" s="4"/>
      <c r="K9" s="4"/>
      <c r="L9" s="4"/>
      <c r="M9" s="4"/>
    </row>
    <row r="10" spans="1:17" ht="18.75" x14ac:dyDescent="0.3">
      <c r="A10" s="4"/>
      <c r="B10" s="4"/>
      <c r="C10" s="4"/>
      <c r="D10" s="4"/>
      <c r="E10" s="4"/>
      <c r="F10" s="5" t="s">
        <v>7</v>
      </c>
      <c r="G10" s="5"/>
      <c r="H10" s="5"/>
      <c r="I10" s="278" t="s">
        <v>29</v>
      </c>
      <c r="J10" s="278"/>
      <c r="K10" s="278"/>
      <c r="L10" s="278"/>
      <c r="M10" s="278"/>
    </row>
    <row r="11" spans="1:17" ht="18.75" x14ac:dyDescent="0.3">
      <c r="A11" s="4"/>
      <c r="B11" s="4"/>
      <c r="C11" s="4"/>
      <c r="D11" s="4"/>
      <c r="E11" s="4"/>
      <c r="F11" s="5"/>
      <c r="G11" s="5"/>
      <c r="H11" s="5"/>
      <c r="I11" s="71"/>
      <c r="J11" s="71"/>
      <c r="K11" s="71"/>
      <c r="L11" s="71"/>
      <c r="M11" s="71"/>
    </row>
    <row r="12" spans="1:17" ht="18.75" x14ac:dyDescent="0.3">
      <c r="A12" s="4"/>
      <c r="B12" s="4"/>
      <c r="C12" s="4"/>
      <c r="D12" s="4"/>
      <c r="E12" s="4"/>
      <c r="F12" s="5" t="s">
        <v>14</v>
      </c>
      <c r="G12" s="5"/>
      <c r="H12" s="5"/>
      <c r="I12" s="71"/>
      <c r="J12" s="71"/>
      <c r="K12" s="71"/>
      <c r="L12" s="71"/>
      <c r="M12" s="71"/>
    </row>
    <row r="13" spans="1:17" ht="18.75" x14ac:dyDescent="0.3">
      <c r="A13" s="4"/>
      <c r="B13" s="4"/>
      <c r="C13" s="4"/>
      <c r="D13" s="4"/>
      <c r="E13" s="4"/>
      <c r="F13" s="5"/>
      <c r="G13" s="5"/>
      <c r="H13" s="6" t="s">
        <v>13</v>
      </c>
      <c r="I13" s="278"/>
      <c r="J13" s="278"/>
      <c r="K13" s="278"/>
      <c r="L13" s="278"/>
      <c r="M13" s="278"/>
    </row>
    <row r="14" spans="1:17" ht="18.75" x14ac:dyDescent="0.3">
      <c r="A14" s="4"/>
      <c r="B14" s="4"/>
      <c r="C14" s="4"/>
      <c r="D14" s="4"/>
      <c r="E14" s="4"/>
      <c r="F14" s="5"/>
      <c r="G14" s="5"/>
      <c r="H14" s="6" t="s">
        <v>15</v>
      </c>
      <c r="I14" s="278"/>
      <c r="J14" s="278"/>
      <c r="K14" s="278"/>
      <c r="L14" s="278"/>
      <c r="M14" s="278"/>
      <c r="O14"/>
    </row>
    <row r="15" spans="1:17" ht="18.75" x14ac:dyDescent="0.3">
      <c r="A15" s="4"/>
      <c r="B15" s="4"/>
      <c r="C15" s="4"/>
      <c r="D15" s="4"/>
      <c r="E15" s="4"/>
      <c r="F15" s="5"/>
      <c r="G15" s="5"/>
      <c r="H15" s="7" t="s">
        <v>16</v>
      </c>
      <c r="I15" s="278"/>
      <c r="J15" s="278"/>
      <c r="K15" s="278"/>
      <c r="L15" s="278"/>
      <c r="M15" s="278"/>
    </row>
    <row r="16" spans="1:17" ht="18.75" x14ac:dyDescent="0.3">
      <c r="A16" s="4"/>
      <c r="B16" s="4"/>
      <c r="C16" s="4"/>
      <c r="D16" s="4"/>
      <c r="E16" s="4"/>
      <c r="F16" s="5"/>
      <c r="G16" s="5"/>
      <c r="H16" s="6" t="s">
        <v>17</v>
      </c>
      <c r="I16" s="278"/>
      <c r="J16" s="278"/>
      <c r="K16" s="278"/>
      <c r="L16" s="278"/>
      <c r="M16" s="278"/>
    </row>
    <row r="17" spans="1:16" ht="18.75" x14ac:dyDescent="0.3">
      <c r="A17" s="4"/>
      <c r="B17" s="4"/>
      <c r="C17" s="4"/>
      <c r="D17" s="4"/>
      <c r="E17" s="4"/>
      <c r="F17" s="8"/>
      <c r="G17" s="9"/>
      <c r="H17" s="8"/>
      <c r="I17" s="277"/>
      <c r="J17" s="277"/>
      <c r="K17" s="277"/>
      <c r="L17" s="277"/>
      <c r="M17" s="8"/>
    </row>
    <row r="18" spans="1:16" ht="18.75" x14ac:dyDescent="0.3">
      <c r="A18" s="4"/>
      <c r="B18" s="4"/>
      <c r="C18" s="4"/>
      <c r="D18" s="4"/>
      <c r="E18" s="4"/>
      <c r="F18" s="9" t="s">
        <v>9</v>
      </c>
      <c r="G18" s="8"/>
      <c r="H18" s="8"/>
      <c r="I18" s="10" t="s">
        <v>10</v>
      </c>
      <c r="J18" s="21">
        <v>43966</v>
      </c>
      <c r="K18" s="10" t="s">
        <v>11</v>
      </c>
      <c r="L18" s="21">
        <f>J18+(365*2)</f>
        <v>44696</v>
      </c>
      <c r="M18" s="11"/>
      <c r="P18"/>
    </row>
    <row r="19" spans="1:16" ht="18.75" x14ac:dyDescent="0.3">
      <c r="A19" s="4"/>
      <c r="B19" s="4"/>
      <c r="C19" s="4"/>
      <c r="D19" s="4"/>
      <c r="E19" s="4"/>
      <c r="F19" s="9"/>
      <c r="G19" s="8"/>
      <c r="H19" s="8"/>
      <c r="I19" s="11"/>
      <c r="J19" s="12"/>
      <c r="K19" s="11"/>
      <c r="L19" s="11"/>
      <c r="M19" s="11"/>
    </row>
    <row r="20" spans="1:16" ht="18.75" x14ac:dyDescent="0.3">
      <c r="A20" s="4"/>
      <c r="B20" s="4"/>
      <c r="C20" s="4"/>
      <c r="D20" s="4"/>
      <c r="E20" s="4"/>
      <c r="F20" s="9" t="s">
        <v>12</v>
      </c>
      <c r="G20" s="8"/>
      <c r="H20" s="8"/>
      <c r="I20" s="10" t="s">
        <v>10</v>
      </c>
      <c r="J20" s="21"/>
      <c r="K20" s="10" t="s">
        <v>11</v>
      </c>
      <c r="L20" s="21"/>
      <c r="M20" s="11"/>
    </row>
    <row r="21" spans="1:16" ht="18.75" x14ac:dyDescent="0.3">
      <c r="A21" s="4"/>
      <c r="B21" s="4"/>
      <c r="C21" s="4"/>
      <c r="D21" s="4"/>
      <c r="E21" s="4"/>
      <c r="F21" s="9"/>
      <c r="G21" s="8"/>
      <c r="H21" s="8"/>
      <c r="I21" s="11"/>
      <c r="J21" s="11"/>
      <c r="K21" s="11"/>
      <c r="L21" s="11"/>
      <c r="M21" s="11"/>
    </row>
    <row r="22" spans="1:16" ht="18.75" x14ac:dyDescent="0.3">
      <c r="A22" s="4"/>
      <c r="B22" s="4"/>
      <c r="C22" s="4"/>
      <c r="D22" s="4"/>
      <c r="E22" s="4"/>
      <c r="F22" s="9" t="s">
        <v>2</v>
      </c>
      <c r="G22" s="9"/>
      <c r="H22" s="8"/>
      <c r="I22" s="274"/>
      <c r="J22" s="274"/>
      <c r="K22" s="274"/>
      <c r="L22" s="274"/>
      <c r="M22" s="274"/>
    </row>
    <row r="23" spans="1:16" ht="18.75" x14ac:dyDescent="0.3">
      <c r="A23" s="4"/>
      <c r="B23" s="4"/>
      <c r="C23" s="4"/>
      <c r="D23" s="4"/>
      <c r="E23" s="4"/>
      <c r="F23" s="9" t="s">
        <v>8</v>
      </c>
      <c r="G23" s="8"/>
      <c r="H23" s="8"/>
      <c r="I23" s="275"/>
      <c r="J23" s="275"/>
      <c r="K23" s="275"/>
      <c r="L23" s="275"/>
      <c r="M23" s="275"/>
    </row>
    <row r="24" spans="1:16" ht="18.75" x14ac:dyDescent="0.3">
      <c r="A24" s="4"/>
      <c r="B24" s="4"/>
      <c r="C24" s="4"/>
      <c r="D24" s="4"/>
      <c r="E24" s="4"/>
      <c r="F24" s="9" t="s">
        <v>3</v>
      </c>
      <c r="G24" s="8"/>
      <c r="H24" s="8"/>
      <c r="I24" s="275"/>
      <c r="J24" s="275"/>
      <c r="K24" s="275"/>
      <c r="L24" s="275"/>
      <c r="M24" s="275"/>
    </row>
    <row r="25" spans="1:16" ht="18.75" x14ac:dyDescent="0.3">
      <c r="A25" s="4"/>
      <c r="B25" s="4"/>
      <c r="C25" s="4"/>
      <c r="D25" s="4"/>
      <c r="E25" s="4"/>
      <c r="F25" s="9" t="s">
        <v>4</v>
      </c>
      <c r="G25" s="8"/>
      <c r="H25" s="8"/>
      <c r="I25" s="275"/>
      <c r="J25" s="275"/>
      <c r="K25" s="275"/>
      <c r="L25" s="275"/>
      <c r="M25" s="275"/>
    </row>
    <row r="26" spans="1:16" ht="18.75" x14ac:dyDescent="0.3">
      <c r="A26" s="4"/>
      <c r="B26" s="4"/>
      <c r="C26" s="4"/>
      <c r="D26" s="4"/>
      <c r="E26" s="4"/>
      <c r="F26" s="8"/>
      <c r="G26" s="13"/>
      <c r="H26" s="8"/>
      <c r="I26" s="8"/>
      <c r="J26" s="8"/>
      <c r="K26" s="8"/>
      <c r="L26" s="8"/>
      <c r="M26" s="8"/>
    </row>
    <row r="27" spans="1:16" x14ac:dyDescent="0.25">
      <c r="A27" s="4"/>
      <c r="B27" s="4"/>
      <c r="C27" s="4"/>
      <c r="D27" s="4"/>
      <c r="E27" s="4"/>
      <c r="F27" s="4"/>
      <c r="G27" s="4"/>
      <c r="H27" s="4"/>
      <c r="I27" s="4"/>
      <c r="J27" s="4"/>
      <c r="K27" s="4"/>
      <c r="L27" s="4"/>
      <c r="M27" s="4"/>
    </row>
  </sheetData>
  <sheetProtection sheet="1" formatCells="0" formatColumns="0" formatRows="0" insertRows="0" selectLockedCells="1"/>
  <protectedRanges>
    <protectedRange sqref="I10:L25" name="Rango1"/>
  </protectedRanges>
  <mergeCells count="11">
    <mergeCell ref="I22:M22"/>
    <mergeCell ref="I23:M23"/>
    <mergeCell ref="I24:M24"/>
    <mergeCell ref="I25:M25"/>
    <mergeCell ref="F7:G7"/>
    <mergeCell ref="I17:L17"/>
    <mergeCell ref="I10:M10"/>
    <mergeCell ref="I13:M13"/>
    <mergeCell ref="I14:M14"/>
    <mergeCell ref="I15:M15"/>
    <mergeCell ref="I16:M16"/>
  </mergeCells>
  <pageMargins left="0.47244094488188981" right="0.51181102362204722" top="1.5354330708661419" bottom="0.74803149606299213" header="0.5" footer="0.31496062992125984"/>
  <pageSetup scale="85" fitToWidth="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G170"/>
  <sheetViews>
    <sheetView showGridLines="0" tabSelected="1" zoomScale="90" zoomScaleNormal="90" zoomScaleSheetLayoutView="30" workbookViewId="0">
      <selection activeCell="J21" sqref="J21"/>
    </sheetView>
  </sheetViews>
  <sheetFormatPr baseColWidth="10" defaultColWidth="11.42578125" defaultRowHeight="15" x14ac:dyDescent="0.25"/>
  <cols>
    <col min="1" max="1" width="9.28515625" style="1" customWidth="1"/>
    <col min="2" max="2" width="8.7109375" style="1" customWidth="1"/>
    <col min="3" max="3" width="12.140625" style="1" customWidth="1"/>
    <col min="4" max="4" width="11.28515625" style="1" customWidth="1"/>
    <col min="5" max="5" width="10.7109375" style="1" customWidth="1"/>
    <col min="6" max="6" width="11.140625" style="1" customWidth="1"/>
    <col min="7" max="7" width="8.140625" style="1" customWidth="1"/>
    <col min="8" max="8" width="12.42578125" style="1" customWidth="1"/>
    <col min="9" max="9" width="12.85546875" style="1" customWidth="1"/>
    <col min="10" max="10" width="9.28515625" style="1" customWidth="1"/>
    <col min="11" max="11" width="12.140625" style="1" customWidth="1"/>
    <col min="12" max="12" width="12.42578125" style="1" customWidth="1"/>
    <col min="13" max="13" width="10.5703125" style="1" customWidth="1"/>
    <col min="14" max="14" width="8.5703125" style="1" customWidth="1"/>
    <col min="15" max="15" width="8.42578125" style="1" customWidth="1"/>
    <col min="16" max="16" width="7.28515625" style="1" customWidth="1"/>
    <col min="17" max="17" width="9.42578125" style="1" customWidth="1"/>
    <col min="18" max="18" width="9.7109375" style="1" customWidth="1"/>
    <col min="19" max="19" width="8.42578125" style="1" customWidth="1"/>
    <col min="20" max="20" width="13.28515625" style="1" customWidth="1"/>
    <col min="21" max="21" width="11.5703125" style="1" customWidth="1"/>
    <col min="22" max="22" width="13.5703125" style="1" customWidth="1"/>
    <col min="23" max="23" width="11.42578125" style="1" customWidth="1"/>
    <col min="24" max="24" width="10.140625" style="1" customWidth="1"/>
    <col min="25" max="25" width="11.42578125" style="1" customWidth="1"/>
    <col min="26" max="26" width="11.42578125" style="1"/>
    <col min="27" max="27" width="10" style="1" customWidth="1"/>
    <col min="28" max="28" width="10.28515625" style="1" customWidth="1"/>
    <col min="29" max="29" width="14.42578125" style="1" customWidth="1"/>
    <col min="30" max="30" width="10.42578125" style="1" customWidth="1"/>
    <col min="31" max="31" width="9.42578125" style="1" customWidth="1"/>
    <col min="32" max="32" width="9.28515625" style="1" customWidth="1"/>
    <col min="33" max="33" width="28.28515625" style="1" customWidth="1"/>
    <col min="34" max="16384" width="11.42578125" style="1"/>
  </cols>
  <sheetData>
    <row r="1" spans="1:20" ht="8.4499999999999993" customHeight="1" x14ac:dyDescent="0.25"/>
    <row r="2" spans="1:20" ht="13.15" customHeight="1" x14ac:dyDescent="0.3">
      <c r="A2" s="325" t="s">
        <v>59</v>
      </c>
      <c r="B2" s="325"/>
      <c r="C2" s="325"/>
      <c r="D2" s="325"/>
      <c r="E2" s="325"/>
      <c r="F2" s="325"/>
      <c r="G2" s="325"/>
      <c r="H2" s="325"/>
      <c r="I2" s="325"/>
      <c r="J2" s="325"/>
      <c r="K2" s="325"/>
      <c r="L2" s="325"/>
      <c r="M2" s="325"/>
      <c r="N2" s="325"/>
      <c r="O2" s="325"/>
      <c r="P2" s="325"/>
      <c r="Q2" s="325"/>
      <c r="R2" s="325"/>
    </row>
    <row r="3" spans="1:20" ht="13.15" customHeight="1" x14ac:dyDescent="0.25">
      <c r="A3" s="148"/>
      <c r="B3" s="148"/>
      <c r="C3" s="148"/>
      <c r="D3" s="148"/>
      <c r="E3" s="148"/>
      <c r="F3" s="148"/>
      <c r="G3" s="148"/>
      <c r="H3" s="148"/>
      <c r="I3" s="148"/>
      <c r="J3" s="148"/>
      <c r="K3" s="163"/>
      <c r="L3" s="148"/>
      <c r="M3" s="148"/>
      <c r="N3" s="148"/>
      <c r="O3" s="148"/>
      <c r="P3" s="148"/>
      <c r="Q3" s="148"/>
      <c r="R3" s="148"/>
    </row>
    <row r="4" spans="1:20" ht="14.45" customHeight="1" x14ac:dyDescent="0.25">
      <c r="A4" s="14"/>
      <c r="B4" s="14"/>
      <c r="C4" s="22" t="s">
        <v>18</v>
      </c>
      <c r="D4" s="355" t="str">
        <f>IF('Datos Generales'!I10="","",'Datos Generales'!I10)</f>
        <v>Grupo BIMBO, S.A.</v>
      </c>
      <c r="E4" s="355"/>
      <c r="F4" s="355"/>
      <c r="G4" s="355"/>
      <c r="H4" s="355"/>
      <c r="I4" s="355"/>
      <c r="J4" s="355"/>
      <c r="L4" s="22" t="s">
        <v>19</v>
      </c>
      <c r="M4" s="355" t="s">
        <v>21</v>
      </c>
      <c r="N4" s="355"/>
      <c r="O4" s="355"/>
      <c r="P4" s="355"/>
      <c r="Q4" s="355"/>
      <c r="R4" s="355"/>
      <c r="S4" s="355"/>
    </row>
    <row r="5" spans="1:20" x14ac:dyDescent="0.25">
      <c r="A5" s="14"/>
      <c r="B5" s="14"/>
      <c r="C5" s="3" t="s">
        <v>1</v>
      </c>
      <c r="D5" s="356">
        <v>43939</v>
      </c>
      <c r="E5" s="356"/>
      <c r="F5" s="356"/>
      <c r="G5" s="356"/>
      <c r="H5" s="356"/>
      <c r="I5" s="356"/>
      <c r="J5" s="356"/>
      <c r="L5" s="3" t="s">
        <v>20</v>
      </c>
      <c r="M5" s="367" t="s">
        <v>36</v>
      </c>
      <c r="N5" s="367"/>
      <c r="O5" s="367"/>
      <c r="P5" s="367"/>
      <c r="Q5" s="367"/>
      <c r="R5" s="367"/>
      <c r="S5" s="367"/>
    </row>
    <row r="6" spans="1:20" ht="13.15" customHeight="1" x14ac:dyDescent="0.25">
      <c r="C6" s="2"/>
      <c r="D6" s="2"/>
      <c r="E6" s="2"/>
      <c r="F6" s="2"/>
      <c r="G6" s="2"/>
      <c r="H6" s="2"/>
      <c r="I6" s="2"/>
      <c r="J6" s="2"/>
      <c r="K6" s="2"/>
      <c r="L6" s="2"/>
      <c r="M6" s="2"/>
      <c r="N6" s="2"/>
    </row>
    <row r="7" spans="1:20" ht="13.15" customHeight="1" thickBot="1" x14ac:dyDescent="0.3">
      <c r="C7" s="15" t="s">
        <v>27</v>
      </c>
      <c r="D7" s="2"/>
      <c r="E7" s="2"/>
      <c r="F7" s="2"/>
      <c r="G7" s="2"/>
      <c r="H7" s="2"/>
      <c r="I7" s="2"/>
      <c r="J7" s="2"/>
      <c r="K7" s="2"/>
      <c r="L7" s="2"/>
      <c r="M7" s="2"/>
      <c r="N7" s="2"/>
    </row>
    <row r="8" spans="1:20" ht="30.6" customHeight="1" thickBot="1" x14ac:dyDescent="0.3">
      <c r="C8" s="15"/>
      <c r="D8" s="357" t="s">
        <v>67</v>
      </c>
      <c r="E8" s="358"/>
      <c r="F8" s="358"/>
      <c r="G8" s="358"/>
      <c r="H8" s="358"/>
      <c r="I8" s="359" t="s">
        <v>62</v>
      </c>
      <c r="J8" s="359"/>
      <c r="K8" s="361" t="s">
        <v>132</v>
      </c>
      <c r="L8" s="362"/>
      <c r="M8" s="361" t="s">
        <v>61</v>
      </c>
      <c r="N8" s="362"/>
      <c r="O8" s="361" t="s">
        <v>80</v>
      </c>
      <c r="P8" s="308"/>
      <c r="Q8" s="309"/>
      <c r="R8" s="307" t="s">
        <v>53</v>
      </c>
      <c r="S8" s="308"/>
      <c r="T8" s="309"/>
    </row>
    <row r="9" spans="1:20" x14ac:dyDescent="0.25">
      <c r="C9" s="15"/>
      <c r="D9" s="351" t="s">
        <v>71</v>
      </c>
      <c r="E9" s="352"/>
      <c r="F9" s="352"/>
      <c r="G9" s="352"/>
      <c r="H9" s="352"/>
      <c r="I9" s="360">
        <v>200</v>
      </c>
      <c r="J9" s="360"/>
      <c r="K9" s="363">
        <v>0.5</v>
      </c>
      <c r="L9" s="364"/>
      <c r="M9" s="365">
        <v>2500000</v>
      </c>
      <c r="N9" s="366"/>
      <c r="O9" s="368"/>
      <c r="P9" s="311"/>
      <c r="Q9" s="312"/>
      <c r="R9" s="310"/>
      <c r="S9" s="311"/>
      <c r="T9" s="312"/>
    </row>
    <row r="10" spans="1:20" x14ac:dyDescent="0.25">
      <c r="C10" s="15"/>
      <c r="D10" s="349" t="s">
        <v>50</v>
      </c>
      <c r="E10" s="350"/>
      <c r="F10" s="350"/>
      <c r="G10" s="350"/>
      <c r="H10" s="350"/>
      <c r="I10" s="353">
        <v>125</v>
      </c>
      <c r="J10" s="353"/>
      <c r="K10" s="290">
        <v>0.75</v>
      </c>
      <c r="L10" s="291"/>
      <c r="M10" s="281">
        <v>1000000</v>
      </c>
      <c r="N10" s="282"/>
      <c r="O10" s="295"/>
      <c r="P10" s="296"/>
      <c r="Q10" s="297"/>
      <c r="R10" s="313"/>
      <c r="S10" s="296"/>
      <c r="T10" s="297"/>
    </row>
    <row r="11" spans="1:20" x14ac:dyDescent="0.25">
      <c r="C11" s="15"/>
      <c r="D11" s="349" t="s">
        <v>49</v>
      </c>
      <c r="E11" s="350"/>
      <c r="F11" s="350"/>
      <c r="G11" s="350"/>
      <c r="H11" s="350"/>
      <c r="I11" s="353">
        <v>200</v>
      </c>
      <c r="J11" s="353"/>
      <c r="K11" s="290">
        <v>0.5</v>
      </c>
      <c r="L11" s="291"/>
      <c r="M11" s="281">
        <v>1536000</v>
      </c>
      <c r="N11" s="282"/>
      <c r="O11" s="295"/>
      <c r="P11" s="296"/>
      <c r="Q11" s="297"/>
      <c r="R11" s="313"/>
      <c r="S11" s="296"/>
      <c r="T11" s="297"/>
    </row>
    <row r="12" spans="1:20" ht="13.15" customHeight="1" x14ac:dyDescent="0.25">
      <c r="C12" s="15"/>
      <c r="D12" s="349" t="s">
        <v>51</v>
      </c>
      <c r="E12" s="350"/>
      <c r="F12" s="350"/>
      <c r="G12" s="350"/>
      <c r="H12" s="350"/>
      <c r="I12" s="353">
        <v>300</v>
      </c>
      <c r="J12" s="353"/>
      <c r="K12" s="290">
        <v>0.25</v>
      </c>
      <c r="L12" s="291"/>
      <c r="M12" s="281">
        <v>2100000</v>
      </c>
      <c r="N12" s="282"/>
      <c r="O12" s="295"/>
      <c r="P12" s="296"/>
      <c r="Q12" s="297"/>
      <c r="R12" s="313"/>
      <c r="S12" s="296"/>
      <c r="T12" s="297"/>
    </row>
    <row r="13" spans="1:20" ht="13.15" customHeight="1" x14ac:dyDescent="0.25">
      <c r="C13" s="15"/>
      <c r="D13" s="349" t="s">
        <v>52</v>
      </c>
      <c r="E13" s="350"/>
      <c r="F13" s="350"/>
      <c r="G13" s="350"/>
      <c r="H13" s="350"/>
      <c r="I13" s="353">
        <v>95</v>
      </c>
      <c r="J13" s="353"/>
      <c r="K13" s="290">
        <v>1</v>
      </c>
      <c r="L13" s="291"/>
      <c r="M13" s="281">
        <v>578000</v>
      </c>
      <c r="N13" s="282"/>
      <c r="O13" s="295"/>
      <c r="P13" s="296"/>
      <c r="Q13" s="297"/>
      <c r="R13" s="313"/>
      <c r="S13" s="296"/>
      <c r="T13" s="297"/>
    </row>
    <row r="14" spans="1:20" ht="15.75" thickBot="1" x14ac:dyDescent="0.3">
      <c r="C14" s="15"/>
      <c r="D14" s="347" t="s">
        <v>68</v>
      </c>
      <c r="E14" s="348"/>
      <c r="F14" s="348"/>
      <c r="G14" s="348"/>
      <c r="H14" s="348"/>
      <c r="I14" s="354">
        <v>552</v>
      </c>
      <c r="J14" s="354"/>
      <c r="K14" s="300">
        <v>2</v>
      </c>
      <c r="L14" s="301"/>
      <c r="M14" s="288">
        <v>160000</v>
      </c>
      <c r="N14" s="289"/>
      <c r="O14" s="292" t="s">
        <v>6</v>
      </c>
      <c r="P14" s="293"/>
      <c r="Q14" s="294"/>
      <c r="R14" s="314"/>
      <c r="S14" s="315"/>
      <c r="T14" s="316"/>
    </row>
    <row r="15" spans="1:20" x14ac:dyDescent="0.25">
      <c r="C15" s="15"/>
      <c r="D15" s="327" t="s">
        <v>69</v>
      </c>
      <c r="E15" s="328"/>
      <c r="F15" s="328"/>
      <c r="G15" s="328"/>
      <c r="H15" s="328"/>
      <c r="I15" s="329">
        <f>IF(SUM(I9:J13)=0,"",SUM(I9:J13))</f>
        <v>920</v>
      </c>
      <c r="J15" s="329"/>
      <c r="K15" s="330">
        <f>IF(SUM(K9:L13)=0,"",SUM(K9:L13))</f>
        <v>3</v>
      </c>
      <c r="L15" s="331"/>
      <c r="M15" s="332">
        <f>IF(SUM(M9:N13)=0,0,SUM(M9:N13))</f>
        <v>7714000</v>
      </c>
      <c r="N15" s="333"/>
      <c r="O15" s="334" t="s">
        <v>6</v>
      </c>
      <c r="P15" s="335"/>
      <c r="Q15" s="336"/>
      <c r="R15" s="317"/>
      <c r="S15" s="318"/>
      <c r="T15" s="319"/>
    </row>
    <row r="16" spans="1:20" x14ac:dyDescent="0.25">
      <c r="C16" s="15"/>
      <c r="D16" s="337" t="s">
        <v>70</v>
      </c>
      <c r="E16" s="338"/>
      <c r="F16" s="338"/>
      <c r="G16" s="338"/>
      <c r="H16" s="338"/>
      <c r="I16" s="339">
        <f>IF(I14=0,"",I14)</f>
        <v>552</v>
      </c>
      <c r="J16" s="339"/>
      <c r="K16" s="340">
        <f>IF(K14=0,"",K14)</f>
        <v>2</v>
      </c>
      <c r="L16" s="341"/>
      <c r="M16" s="342">
        <f>IF(M14=0,0,M14)</f>
        <v>160000</v>
      </c>
      <c r="N16" s="343"/>
      <c r="O16" s="344" t="s">
        <v>6</v>
      </c>
      <c r="P16" s="345"/>
      <c r="Q16" s="346"/>
      <c r="R16" s="320"/>
      <c r="S16" s="321"/>
      <c r="T16" s="322"/>
    </row>
    <row r="17" spans="1:33" ht="15.75" thickBot="1" x14ac:dyDescent="0.3">
      <c r="C17" s="15"/>
      <c r="D17" s="371" t="s">
        <v>5</v>
      </c>
      <c r="E17" s="372"/>
      <c r="F17" s="372"/>
      <c r="G17" s="372"/>
      <c r="H17" s="372"/>
      <c r="I17" s="373">
        <f>SUM(I9:J14)</f>
        <v>1472</v>
      </c>
      <c r="J17" s="373"/>
      <c r="K17" s="298">
        <f>SUM(K9:L14)</f>
        <v>5</v>
      </c>
      <c r="L17" s="299"/>
      <c r="M17" s="286">
        <f>SUM(M9:N14)</f>
        <v>7874000</v>
      </c>
      <c r="N17" s="287"/>
      <c r="O17" s="283" t="s">
        <v>6</v>
      </c>
      <c r="P17" s="284"/>
      <c r="Q17" s="285"/>
      <c r="R17" s="302"/>
      <c r="S17" s="303"/>
      <c r="T17" s="304"/>
    </row>
    <row r="18" spans="1:33" ht="13.15" customHeight="1" x14ac:dyDescent="0.25">
      <c r="C18" s="15"/>
      <c r="D18" s="2"/>
      <c r="E18" s="2"/>
      <c r="F18" s="2"/>
      <c r="G18" s="2"/>
      <c r="H18" s="2"/>
      <c r="I18" s="2"/>
      <c r="J18" s="2"/>
      <c r="K18" s="2"/>
      <c r="L18" s="2"/>
      <c r="M18" s="2"/>
      <c r="N18" s="2"/>
    </row>
    <row r="19" spans="1:33" ht="14.45" customHeight="1" x14ac:dyDescent="0.25">
      <c r="C19" s="15" t="s">
        <v>32</v>
      </c>
      <c r="D19" s="20"/>
      <c r="I19" s="20"/>
      <c r="J19" s="20"/>
      <c r="K19" s="20"/>
      <c r="L19" s="20"/>
      <c r="M19" s="20"/>
      <c r="N19" s="20"/>
    </row>
    <row r="20" spans="1:33" ht="14.45" customHeight="1" x14ac:dyDescent="0.25">
      <c r="D20" s="15" t="s">
        <v>93</v>
      </c>
      <c r="E20" s="224" t="s">
        <v>92</v>
      </c>
      <c r="F20" s="376">
        <v>3.75</v>
      </c>
      <c r="G20" s="376"/>
      <c r="J20" s="20" t="s">
        <v>28</v>
      </c>
      <c r="K20" s="20"/>
      <c r="L20" s="355" t="s">
        <v>55</v>
      </c>
      <c r="M20" s="355"/>
      <c r="N20" s="355"/>
      <c r="O20" s="355"/>
      <c r="P20" s="355"/>
      <c r="Q20" s="355"/>
      <c r="R20" s="355"/>
      <c r="S20" s="355"/>
    </row>
    <row r="21" spans="1:33" ht="14.45" customHeight="1" x14ac:dyDescent="0.25">
      <c r="C21" s="72" t="s">
        <v>54</v>
      </c>
      <c r="D21" s="15"/>
      <c r="I21" s="20"/>
    </row>
    <row r="22" spans="1:33" ht="13.15" customHeight="1" x14ac:dyDescent="0.25">
      <c r="C22" s="2"/>
      <c r="D22" s="2"/>
      <c r="G22" s="2"/>
      <c r="H22" s="2"/>
      <c r="I22" s="2"/>
      <c r="J22" s="2"/>
      <c r="K22" s="2"/>
      <c r="L22" s="2"/>
      <c r="M22" s="2"/>
      <c r="N22" s="2"/>
    </row>
    <row r="23" spans="1:33" x14ac:dyDescent="0.25">
      <c r="A23" s="19" t="s">
        <v>134</v>
      </c>
      <c r="B23" s="19"/>
      <c r="C23" s="2"/>
      <c r="D23" s="2"/>
      <c r="E23" s="2"/>
      <c r="F23" s="2"/>
      <c r="G23" s="2"/>
      <c r="H23" s="2"/>
      <c r="I23" s="2"/>
      <c r="J23" s="2"/>
      <c r="K23" s="2"/>
      <c r="L23" s="2"/>
      <c r="M23" s="2"/>
      <c r="N23" s="2"/>
    </row>
    <row r="24" spans="1:33" ht="15.75" thickBot="1" x14ac:dyDescent="0.3">
      <c r="A24" s="24" t="s">
        <v>37</v>
      </c>
      <c r="B24" s="19"/>
      <c r="C24" s="2"/>
      <c r="D24" s="2"/>
      <c r="E24" s="2"/>
      <c r="F24" s="2"/>
      <c r="G24" s="2"/>
      <c r="H24" s="2"/>
      <c r="I24" s="2"/>
      <c r="J24" s="2"/>
      <c r="K24" s="2"/>
      <c r="L24" s="2"/>
      <c r="M24" s="2"/>
      <c r="N24" s="2"/>
    </row>
    <row r="25" spans="1:33" ht="42" customHeight="1" x14ac:dyDescent="0.25">
      <c r="A25" s="374" t="s">
        <v>0</v>
      </c>
      <c r="B25" s="323"/>
      <c r="C25" s="323" t="s">
        <v>121</v>
      </c>
      <c r="D25" s="323"/>
      <c r="E25" s="323"/>
      <c r="F25" s="323"/>
      <c r="G25" s="323"/>
      <c r="H25" s="323"/>
      <c r="I25" s="323"/>
      <c r="J25" s="323"/>
      <c r="K25" s="279" t="s">
        <v>133</v>
      </c>
      <c r="L25" s="323" t="s">
        <v>63</v>
      </c>
      <c r="M25" s="323"/>
      <c r="N25" s="323"/>
      <c r="O25" s="323"/>
      <c r="P25" s="323"/>
      <c r="Q25" s="323"/>
      <c r="R25" s="323"/>
      <c r="S25" s="323"/>
      <c r="T25" s="323" t="s">
        <v>118</v>
      </c>
      <c r="U25" s="323"/>
      <c r="V25" s="323"/>
      <c r="W25" s="323" t="s">
        <v>122</v>
      </c>
      <c r="X25" s="323"/>
      <c r="Y25" s="323"/>
      <c r="Z25" s="323" t="s">
        <v>120</v>
      </c>
      <c r="AA25" s="323"/>
      <c r="AB25" s="323"/>
      <c r="AC25" s="323" t="s">
        <v>66</v>
      </c>
      <c r="AD25" s="323" t="s">
        <v>123</v>
      </c>
      <c r="AE25" s="323"/>
      <c r="AF25" s="324"/>
      <c r="AG25" s="305" t="s">
        <v>80</v>
      </c>
    </row>
    <row r="26" spans="1:33" ht="28.9" customHeight="1" thickBot="1" x14ac:dyDescent="0.3">
      <c r="A26" s="375"/>
      <c r="B26" s="326"/>
      <c r="C26" s="162" t="s">
        <v>47</v>
      </c>
      <c r="D26" s="162" t="s">
        <v>48</v>
      </c>
      <c r="E26" s="162" t="s">
        <v>56</v>
      </c>
      <c r="F26" s="162" t="s">
        <v>51</v>
      </c>
      <c r="G26" s="162" t="s">
        <v>52</v>
      </c>
      <c r="H26" s="73" t="s">
        <v>58</v>
      </c>
      <c r="I26" s="73" t="s">
        <v>60</v>
      </c>
      <c r="J26" s="162" t="s">
        <v>5</v>
      </c>
      <c r="K26" s="280"/>
      <c r="L26" s="162" t="s">
        <v>47</v>
      </c>
      <c r="M26" s="162" t="s">
        <v>48</v>
      </c>
      <c r="N26" s="162" t="s">
        <v>56</v>
      </c>
      <c r="O26" s="162" t="s">
        <v>51</v>
      </c>
      <c r="P26" s="162" t="s">
        <v>52</v>
      </c>
      <c r="Q26" s="73" t="s">
        <v>58</v>
      </c>
      <c r="R26" s="73" t="s">
        <v>60</v>
      </c>
      <c r="S26" s="225" t="s">
        <v>5</v>
      </c>
      <c r="T26" s="73" t="s">
        <v>58</v>
      </c>
      <c r="U26" s="73" t="s">
        <v>57</v>
      </c>
      <c r="V26" s="225" t="s">
        <v>5</v>
      </c>
      <c r="W26" s="73" t="s">
        <v>58</v>
      </c>
      <c r="X26" s="73" t="s">
        <v>57</v>
      </c>
      <c r="Y26" s="225" t="s">
        <v>5</v>
      </c>
      <c r="Z26" s="73" t="s">
        <v>58</v>
      </c>
      <c r="AA26" s="73" t="s">
        <v>57</v>
      </c>
      <c r="AB26" s="225" t="s">
        <v>5</v>
      </c>
      <c r="AC26" s="326"/>
      <c r="AD26" s="73" t="s">
        <v>58</v>
      </c>
      <c r="AE26" s="73" t="s">
        <v>57</v>
      </c>
      <c r="AF26" s="164" t="s">
        <v>5</v>
      </c>
      <c r="AG26" s="306"/>
    </row>
    <row r="27" spans="1:33" x14ac:dyDescent="0.25">
      <c r="A27" s="369">
        <v>43983</v>
      </c>
      <c r="B27" s="370"/>
      <c r="C27" s="156">
        <v>250</v>
      </c>
      <c r="D27" s="157">
        <v>100</v>
      </c>
      <c r="E27" s="157">
        <v>195</v>
      </c>
      <c r="F27" s="157">
        <v>290</v>
      </c>
      <c r="G27" s="157">
        <v>98</v>
      </c>
      <c r="H27" s="97">
        <f>IF(SUM(C27:G27)=0,"",SUM(C27:G27))</f>
        <v>933</v>
      </c>
      <c r="I27" s="157">
        <v>500</v>
      </c>
      <c r="J27" s="98">
        <f>IF(SUM(H27:I27)=0,"",SUM(H27:I27))</f>
        <v>1433</v>
      </c>
      <c r="K27" s="271">
        <f>IF(H27="","",H27/J27)</f>
        <v>0.65108164689462666</v>
      </c>
      <c r="L27" s="94">
        <f>IF(I9=0,"",IF(C27="","",C27-I9))</f>
        <v>50</v>
      </c>
      <c r="M27" s="26">
        <f>IF(I10=0,"",IF(D27="","",D27-I10))</f>
        <v>-25</v>
      </c>
      <c r="N27" s="26">
        <f>IF(I11=0,"",IF(E27="","",E27-I11))</f>
        <v>-5</v>
      </c>
      <c r="O27" s="26">
        <f>IF(I12=0,"",IF(F27="","",F27-I12))</f>
        <v>-10</v>
      </c>
      <c r="P27" s="26">
        <f>IF(I13=0,"",IF(G27="","",G27-I13))</f>
        <v>3</v>
      </c>
      <c r="Q27" s="26">
        <f t="shared" ref="Q27:Q56" si="0">IF(SUM(L27:P27)=0,"",SUM(L27:P27))</f>
        <v>13</v>
      </c>
      <c r="R27" s="26">
        <f>IF(I14=0,"",IF(I27="","",I27-I14))</f>
        <v>-52</v>
      </c>
      <c r="S27" s="76">
        <f>IF(SUM(Q27:R27)=0,"",SUM(Q27:R27))</f>
        <v>-39</v>
      </c>
      <c r="T27" s="82">
        <v>7000000</v>
      </c>
      <c r="U27" s="83">
        <v>200000</v>
      </c>
      <c r="V27" s="80">
        <f>IF(SUM(T27:U27)=0,"",SUM(T27:U27))</f>
        <v>7200000</v>
      </c>
      <c r="W27" s="79">
        <f>IF(M15=0,"",IF(T27="","",T27-M15))</f>
        <v>-714000</v>
      </c>
      <c r="X27" s="87">
        <f>IF(M16=0,"",IF(U27="","",U27-M16))</f>
        <v>40000</v>
      </c>
      <c r="Y27" s="99">
        <f>IF(SUM(W27:X27)=0,"",SUM(W27:X27))</f>
        <v>-674000</v>
      </c>
      <c r="Z27" s="105">
        <f t="shared" ref="Z27:Z56" si="1">IF(H27=0,"",IF(T27="","",T27/H27))</f>
        <v>7502.6795284030013</v>
      </c>
      <c r="AA27" s="106">
        <f t="shared" ref="AA27:AA56" si="2">IF(I27=0,"",IF(U27="","",U27/I27))</f>
        <v>400</v>
      </c>
      <c r="AB27" s="107">
        <f t="shared" ref="AB27:AB56" si="3">IF(J27=0,"",IF(V27="","",V27/J27))</f>
        <v>5024.4242847173764</v>
      </c>
      <c r="AC27" s="102">
        <v>50</v>
      </c>
      <c r="AD27" s="109">
        <f t="shared" ref="AD27:AD56" si="4">IF(AC27=0,"",IF(H27=0,"",H27/AC27))</f>
        <v>18.66</v>
      </c>
      <c r="AE27" s="110">
        <f t="shared" ref="AE27:AE56" si="5">IF(AC27=0,"",IF(I27=0,"",I27/AC27))</f>
        <v>10</v>
      </c>
      <c r="AF27" s="165">
        <f t="shared" ref="AF27:AF56" si="6">IF(AC27=0,"",IF(J27=0,"",J27/AC27))</f>
        <v>28.66</v>
      </c>
      <c r="AG27" s="188"/>
    </row>
    <row r="28" spans="1:33" x14ac:dyDescent="0.25">
      <c r="A28" s="369">
        <v>44013</v>
      </c>
      <c r="B28" s="370"/>
      <c r="C28" s="158">
        <v>300</v>
      </c>
      <c r="D28" s="159">
        <v>125</v>
      </c>
      <c r="E28" s="159">
        <v>205</v>
      </c>
      <c r="F28" s="159">
        <v>310</v>
      </c>
      <c r="G28" s="159">
        <v>99</v>
      </c>
      <c r="H28" s="96">
        <f t="shared" ref="H28:H56" si="7">IF(SUM(C28:G28)=0,"",SUM(C28:G28))</f>
        <v>1039</v>
      </c>
      <c r="I28" s="159">
        <v>523</v>
      </c>
      <c r="J28" s="29">
        <f t="shared" ref="J28:J56" si="8">IF(SUM(H28:I28)=0,"",SUM(H28:I28))</f>
        <v>1562</v>
      </c>
      <c r="K28" s="272">
        <f t="shared" ref="K28:K56" si="9">IF(H28="","",H28/J28)</f>
        <v>0.66517285531370041</v>
      </c>
      <c r="L28" s="94">
        <f>IF(I9=0,"",IF(C28="","",C28-I9))</f>
        <v>100</v>
      </c>
      <c r="M28" s="26">
        <f>IF(I10=0,"",IF(D28="","",D28-I10))</f>
        <v>0</v>
      </c>
      <c r="N28" s="26">
        <f>IF(I11=0,"",IF(E28="","",E28-I11))</f>
        <v>5</v>
      </c>
      <c r="O28" s="26">
        <f>IF(I12=0,"",IF(F28="","",F28-I12))</f>
        <v>10</v>
      </c>
      <c r="P28" s="26">
        <f>IF(I13=0,"",IF(G28="","",G28-I13))</f>
        <v>4</v>
      </c>
      <c r="Q28" s="26">
        <f t="shared" si="0"/>
        <v>119</v>
      </c>
      <c r="R28" s="26">
        <f>IF(I14=0,"",IF(I28="","",I28-I14))</f>
        <v>-29</v>
      </c>
      <c r="S28" s="77">
        <f t="shared" ref="S28:S56" si="10">IF(SUM(Q28:R28)=0,"",SUM(Q28:R28))</f>
        <v>90</v>
      </c>
      <c r="T28" s="84">
        <v>6500000</v>
      </c>
      <c r="U28" s="85">
        <v>250000</v>
      </c>
      <c r="V28" s="74">
        <f t="shared" ref="V28:V56" si="11">IF(SUM(T28:U28)=0,"",SUM(T28:U28))</f>
        <v>6750000</v>
      </c>
      <c r="W28" s="81">
        <f>IF(M15=0,"",IF(T28="","",T28-M15))</f>
        <v>-1214000</v>
      </c>
      <c r="X28" s="88">
        <f>IF(M16=0,"",IF(U28="","",U28-M16))</f>
        <v>90000</v>
      </c>
      <c r="Y28" s="100">
        <f t="shared" ref="Y28:Y56" si="12">IF(SUM(W28:X28)=0,"",SUM(W28:X28))</f>
        <v>-1124000</v>
      </c>
      <c r="Z28" s="108">
        <f t="shared" si="1"/>
        <v>6256.015399422522</v>
      </c>
      <c r="AA28" s="90">
        <f t="shared" si="2"/>
        <v>478.0114722753346</v>
      </c>
      <c r="AB28" s="69">
        <f t="shared" si="3"/>
        <v>4321.3828425096035</v>
      </c>
      <c r="AC28" s="103">
        <v>50</v>
      </c>
      <c r="AD28" s="111">
        <f t="shared" si="4"/>
        <v>20.78</v>
      </c>
      <c r="AE28" s="30">
        <f t="shared" si="5"/>
        <v>10.46</v>
      </c>
      <c r="AF28" s="166">
        <f t="shared" si="6"/>
        <v>31.24</v>
      </c>
      <c r="AG28" s="189"/>
    </row>
    <row r="29" spans="1:33" x14ac:dyDescent="0.25">
      <c r="A29" s="369">
        <v>44044</v>
      </c>
      <c r="B29" s="370"/>
      <c r="C29" s="158">
        <v>225</v>
      </c>
      <c r="D29" s="159">
        <v>150</v>
      </c>
      <c r="E29" s="159">
        <v>180</v>
      </c>
      <c r="F29" s="159">
        <v>305</v>
      </c>
      <c r="G29" s="159">
        <v>102</v>
      </c>
      <c r="H29" s="96">
        <f t="shared" si="7"/>
        <v>962</v>
      </c>
      <c r="I29" s="159">
        <v>456</v>
      </c>
      <c r="J29" s="29">
        <f t="shared" si="8"/>
        <v>1418</v>
      </c>
      <c r="K29" s="272">
        <f t="shared" si="9"/>
        <v>0.67842031029619176</v>
      </c>
      <c r="L29" s="94">
        <f>IF(I9=0,"",IF(C29="","",C29-I9))</f>
        <v>25</v>
      </c>
      <c r="M29" s="26">
        <f>IF(I10=0,"",IF(D29="","",D29-I10))</f>
        <v>25</v>
      </c>
      <c r="N29" s="26">
        <f>IF(I11=0,"",IF(E29="","",E29-I11))</f>
        <v>-20</v>
      </c>
      <c r="O29" s="26">
        <f>IF(I12=0,"",IF(F29="","",F29-I12))</f>
        <v>5</v>
      </c>
      <c r="P29" s="26">
        <f>IF(I13=0,"",IF(G29="","",G29-I13))</f>
        <v>7</v>
      </c>
      <c r="Q29" s="26">
        <f t="shared" si="0"/>
        <v>42</v>
      </c>
      <c r="R29" s="26">
        <f>IF(I14=0,"",IF(I29="","",I29-I14))</f>
        <v>-96</v>
      </c>
      <c r="S29" s="77">
        <f t="shared" si="10"/>
        <v>-54</v>
      </c>
      <c r="T29" s="84">
        <v>7230000</v>
      </c>
      <c r="U29" s="86">
        <v>150000</v>
      </c>
      <c r="V29" s="75">
        <f t="shared" si="11"/>
        <v>7380000</v>
      </c>
      <c r="W29" s="81">
        <f>IF(M15=0,"",IF(T29="","",T29-M15))</f>
        <v>-484000</v>
      </c>
      <c r="X29" s="89">
        <f>IF(M16=0,"",IF(U29="","",U29-M16))</f>
        <v>-10000</v>
      </c>
      <c r="Y29" s="101">
        <f t="shared" si="12"/>
        <v>-494000</v>
      </c>
      <c r="Z29" s="108">
        <f t="shared" si="1"/>
        <v>7515.5925155925152</v>
      </c>
      <c r="AA29" s="91">
        <f t="shared" si="2"/>
        <v>328.94736842105266</v>
      </c>
      <c r="AB29" s="70">
        <f t="shared" si="3"/>
        <v>5204.5133991537377</v>
      </c>
      <c r="AC29" s="104">
        <v>51</v>
      </c>
      <c r="AD29" s="111">
        <f t="shared" si="4"/>
        <v>18.862745098039216</v>
      </c>
      <c r="AE29" s="30">
        <f t="shared" si="5"/>
        <v>8.9411764705882355</v>
      </c>
      <c r="AF29" s="166">
        <f t="shared" si="6"/>
        <v>27.803921568627452</v>
      </c>
      <c r="AG29" s="189"/>
    </row>
    <row r="30" spans="1:33" x14ac:dyDescent="0.25">
      <c r="A30" s="369">
        <v>44075</v>
      </c>
      <c r="B30" s="370"/>
      <c r="C30" s="158">
        <v>215</v>
      </c>
      <c r="D30" s="159">
        <v>98</v>
      </c>
      <c r="E30" s="159">
        <v>175</v>
      </c>
      <c r="F30" s="159">
        <v>298</v>
      </c>
      <c r="G30" s="159">
        <v>104</v>
      </c>
      <c r="H30" s="96">
        <f t="shared" si="7"/>
        <v>890</v>
      </c>
      <c r="I30" s="159">
        <v>527</v>
      </c>
      <c r="J30" s="29">
        <f t="shared" si="8"/>
        <v>1417</v>
      </c>
      <c r="K30" s="272">
        <f t="shared" si="9"/>
        <v>0.62808750882145381</v>
      </c>
      <c r="L30" s="94">
        <f>IF(I9=0,"",IF(C30="","",C30-I9))</f>
        <v>15</v>
      </c>
      <c r="M30" s="26">
        <f>IF(I10=0,"",IF(D30="","",D30-I10))</f>
        <v>-27</v>
      </c>
      <c r="N30" s="26">
        <f>IF(I11=0,"",IF(E30="","",E30-I11))</f>
        <v>-25</v>
      </c>
      <c r="O30" s="26">
        <f>IF(I12=0,"",IF(F30="","",F30-I12))</f>
        <v>-2</v>
      </c>
      <c r="P30" s="26">
        <f>IF(I13=0,"",IF(G30="","",G30-I13))</f>
        <v>9</v>
      </c>
      <c r="Q30" s="26">
        <f t="shared" si="0"/>
        <v>-30</v>
      </c>
      <c r="R30" s="26">
        <f>IF(I14=0,"",IF(I30="","",I30-I14))</f>
        <v>-25</v>
      </c>
      <c r="S30" s="77">
        <f t="shared" si="10"/>
        <v>-55</v>
      </c>
      <c r="T30" s="84">
        <v>8000000</v>
      </c>
      <c r="U30" s="85">
        <v>146000</v>
      </c>
      <c r="V30" s="74">
        <f t="shared" si="11"/>
        <v>8146000</v>
      </c>
      <c r="W30" s="81">
        <f>IF(M15=0,"",IF(T30="","",T30-M15))</f>
        <v>286000</v>
      </c>
      <c r="X30" s="88">
        <f>IF(M16=0,"",IF(U30="","",U30-M16))</f>
        <v>-14000</v>
      </c>
      <c r="Y30" s="100">
        <f t="shared" si="12"/>
        <v>272000</v>
      </c>
      <c r="Z30" s="108">
        <f t="shared" si="1"/>
        <v>8988.7640449438204</v>
      </c>
      <c r="AA30" s="90">
        <f t="shared" si="2"/>
        <v>277.03984819734347</v>
      </c>
      <c r="AB30" s="69">
        <f t="shared" si="3"/>
        <v>5748.7649964714183</v>
      </c>
      <c r="AC30" s="103">
        <v>50</v>
      </c>
      <c r="AD30" s="111">
        <f t="shared" si="4"/>
        <v>17.8</v>
      </c>
      <c r="AE30" s="30">
        <f t="shared" si="5"/>
        <v>10.54</v>
      </c>
      <c r="AF30" s="166">
        <f t="shared" si="6"/>
        <v>28.34</v>
      </c>
      <c r="AG30" s="189"/>
    </row>
    <row r="31" spans="1:33" x14ac:dyDescent="0.25">
      <c r="A31" s="369">
        <v>44105</v>
      </c>
      <c r="B31" s="370"/>
      <c r="C31" s="158">
        <v>245</v>
      </c>
      <c r="D31" s="159">
        <v>200</v>
      </c>
      <c r="E31" s="159">
        <v>212</v>
      </c>
      <c r="F31" s="159">
        <v>285</v>
      </c>
      <c r="G31" s="159">
        <v>90</v>
      </c>
      <c r="H31" s="96">
        <f t="shared" si="7"/>
        <v>1032</v>
      </c>
      <c r="I31" s="159">
        <v>556</v>
      </c>
      <c r="J31" s="29">
        <f t="shared" si="8"/>
        <v>1588</v>
      </c>
      <c r="K31" s="272">
        <f t="shared" si="9"/>
        <v>0.64987405541561716</v>
      </c>
      <c r="L31" s="94">
        <f>IF(I9=0,"",IF(C31="","",C31-I9))</f>
        <v>45</v>
      </c>
      <c r="M31" s="26">
        <f>IF(I10=0,"",IF(D31="","",D31-I10))</f>
        <v>75</v>
      </c>
      <c r="N31" s="26">
        <f>IF(I11=0,"",IF(E31="","",E31-I11))</f>
        <v>12</v>
      </c>
      <c r="O31" s="26">
        <f>IF(I12=0,"",IF(F31="","",F31-I12))</f>
        <v>-15</v>
      </c>
      <c r="P31" s="26">
        <f>IF(I13=0,"",IF(G31="","",G31-I13))</f>
        <v>-5</v>
      </c>
      <c r="Q31" s="26">
        <f t="shared" si="0"/>
        <v>112</v>
      </c>
      <c r="R31" s="26">
        <f>IF(I14=0,"",IF(I31="","",I31-I14))</f>
        <v>4</v>
      </c>
      <c r="S31" s="77">
        <f t="shared" si="10"/>
        <v>116</v>
      </c>
      <c r="T31" s="84">
        <v>7900000</v>
      </c>
      <c r="U31" s="85">
        <v>175000</v>
      </c>
      <c r="V31" s="74">
        <f t="shared" si="11"/>
        <v>8075000</v>
      </c>
      <c r="W31" s="81">
        <f>IF(M15=0,"",IF(T31="","",T31-M15))</f>
        <v>186000</v>
      </c>
      <c r="X31" s="88">
        <f>IF(M16=0,"",IF(U31="","",U31-M16))</f>
        <v>15000</v>
      </c>
      <c r="Y31" s="100">
        <f t="shared" si="12"/>
        <v>201000</v>
      </c>
      <c r="Z31" s="108">
        <f t="shared" si="1"/>
        <v>7655.0387596899227</v>
      </c>
      <c r="AA31" s="90">
        <f t="shared" si="2"/>
        <v>314.74820143884892</v>
      </c>
      <c r="AB31" s="69">
        <f t="shared" si="3"/>
        <v>5085.0125944584379</v>
      </c>
      <c r="AC31" s="103">
        <v>51</v>
      </c>
      <c r="AD31" s="111">
        <f t="shared" si="4"/>
        <v>20.235294117647058</v>
      </c>
      <c r="AE31" s="30">
        <f t="shared" si="5"/>
        <v>10.901960784313726</v>
      </c>
      <c r="AF31" s="166">
        <f t="shared" si="6"/>
        <v>31.137254901960784</v>
      </c>
      <c r="AG31" s="189"/>
    </row>
    <row r="32" spans="1:33" x14ac:dyDescent="0.25">
      <c r="A32" s="369">
        <v>44136</v>
      </c>
      <c r="B32" s="370"/>
      <c r="C32" s="158">
        <v>236</v>
      </c>
      <c r="D32" s="159">
        <v>154</v>
      </c>
      <c r="E32" s="159">
        <v>186</v>
      </c>
      <c r="F32" s="159">
        <v>287</v>
      </c>
      <c r="G32" s="159">
        <v>85</v>
      </c>
      <c r="H32" s="96">
        <f t="shared" si="7"/>
        <v>948</v>
      </c>
      <c r="I32" s="159">
        <v>415</v>
      </c>
      <c r="J32" s="29">
        <f t="shared" si="8"/>
        <v>1363</v>
      </c>
      <c r="K32" s="272">
        <f t="shared" si="9"/>
        <v>0.69552457813646373</v>
      </c>
      <c r="L32" s="94">
        <f>IF(I9=0,"",IF(C32="","",C32-I9))</f>
        <v>36</v>
      </c>
      <c r="M32" s="26">
        <f>IF(I10=0,"",IF(D32="","",D32-I10))</f>
        <v>29</v>
      </c>
      <c r="N32" s="26">
        <f>IF(I11=0,"",IF(E32="","",E32-I11))</f>
        <v>-14</v>
      </c>
      <c r="O32" s="26">
        <f>IF(I12=0,"",IF(F32="","",F32-I12))</f>
        <v>-13</v>
      </c>
      <c r="P32" s="26">
        <f>IF(I13=0,"",IF(G32="","",G32-I13))</f>
        <v>-10</v>
      </c>
      <c r="Q32" s="26">
        <f t="shared" si="0"/>
        <v>28</v>
      </c>
      <c r="R32" s="26">
        <f>IF(I14=0,"",IF(I32="","",I32-I14))</f>
        <v>-137</v>
      </c>
      <c r="S32" s="77">
        <f t="shared" si="10"/>
        <v>-109</v>
      </c>
      <c r="T32" s="84">
        <v>7600000</v>
      </c>
      <c r="U32" s="85">
        <v>210000</v>
      </c>
      <c r="V32" s="74">
        <f t="shared" si="11"/>
        <v>7810000</v>
      </c>
      <c r="W32" s="81">
        <f>IF(M15=0,"",IF(T32="","",T32-M15))</f>
        <v>-114000</v>
      </c>
      <c r="X32" s="88">
        <f>IF(M16=0,"",IF(U32="","",U32-M16))</f>
        <v>50000</v>
      </c>
      <c r="Y32" s="100">
        <f t="shared" si="12"/>
        <v>-64000</v>
      </c>
      <c r="Z32" s="108">
        <f t="shared" si="1"/>
        <v>8016.8776371308013</v>
      </c>
      <c r="AA32" s="90">
        <f t="shared" si="2"/>
        <v>506.02409638554218</v>
      </c>
      <c r="AB32" s="69">
        <f t="shared" si="3"/>
        <v>5730.0073367571531</v>
      </c>
      <c r="AC32" s="103">
        <v>52</v>
      </c>
      <c r="AD32" s="111">
        <f t="shared" si="4"/>
        <v>18.23076923076923</v>
      </c>
      <c r="AE32" s="30">
        <f t="shared" si="5"/>
        <v>7.9807692307692308</v>
      </c>
      <c r="AF32" s="166">
        <f t="shared" si="6"/>
        <v>26.21153846153846</v>
      </c>
      <c r="AG32" s="189"/>
    </row>
    <row r="33" spans="1:33" x14ac:dyDescent="0.25">
      <c r="A33" s="369">
        <v>44166</v>
      </c>
      <c r="B33" s="370"/>
      <c r="C33" s="158">
        <v>218</v>
      </c>
      <c r="D33" s="159">
        <v>165</v>
      </c>
      <c r="E33" s="159">
        <v>179</v>
      </c>
      <c r="F33" s="159">
        <v>275</v>
      </c>
      <c r="G33" s="159">
        <v>95</v>
      </c>
      <c r="H33" s="96">
        <f t="shared" si="7"/>
        <v>932</v>
      </c>
      <c r="I33" s="159">
        <v>489</v>
      </c>
      <c r="J33" s="29">
        <f t="shared" si="8"/>
        <v>1421</v>
      </c>
      <c r="K33" s="272">
        <f t="shared" si="9"/>
        <v>0.65587614356087265</v>
      </c>
      <c r="L33" s="94">
        <f>IF(I9=0,"",IF(C33="","",C33-I9))</f>
        <v>18</v>
      </c>
      <c r="M33" s="26">
        <f>IF(I10=0,"",IF(D33="","",D33-I10))</f>
        <v>40</v>
      </c>
      <c r="N33" s="26">
        <f>IF(I11=0,"",IF(E33="","",E33-I11))</f>
        <v>-21</v>
      </c>
      <c r="O33" s="26">
        <f>IF(I12=0,"",IF(F33="","",F33-I12))</f>
        <v>-25</v>
      </c>
      <c r="P33" s="26">
        <f>IF(I13=0,"",IF(G33="","",G33-I13))</f>
        <v>0</v>
      </c>
      <c r="Q33" s="26">
        <f t="shared" si="0"/>
        <v>12</v>
      </c>
      <c r="R33" s="26">
        <f>IF(I14=0,"",IF(I33="","",I33-I14))</f>
        <v>-63</v>
      </c>
      <c r="S33" s="77">
        <f t="shared" si="10"/>
        <v>-51</v>
      </c>
      <c r="T33" s="84">
        <v>7750000</v>
      </c>
      <c r="U33" s="85">
        <v>145000</v>
      </c>
      <c r="V33" s="74">
        <f t="shared" si="11"/>
        <v>7895000</v>
      </c>
      <c r="W33" s="81">
        <f>IF(M15=0,"",IF(T33="","",T33-M15))</f>
        <v>36000</v>
      </c>
      <c r="X33" s="88">
        <f>IF(M16=0,"",IF(U33="","",U33-M16))</f>
        <v>-15000</v>
      </c>
      <c r="Y33" s="100">
        <f t="shared" si="12"/>
        <v>21000</v>
      </c>
      <c r="Z33" s="108">
        <f t="shared" si="1"/>
        <v>8315.4506437768232</v>
      </c>
      <c r="AA33" s="90">
        <f t="shared" si="2"/>
        <v>296.5235173824131</v>
      </c>
      <c r="AB33" s="69">
        <f t="shared" si="3"/>
        <v>5555.9465165376496</v>
      </c>
      <c r="AC33" s="103">
        <v>51</v>
      </c>
      <c r="AD33" s="111">
        <f t="shared" si="4"/>
        <v>18.274509803921568</v>
      </c>
      <c r="AE33" s="30">
        <f t="shared" si="5"/>
        <v>9.5882352941176467</v>
      </c>
      <c r="AF33" s="166">
        <f t="shared" si="6"/>
        <v>27.862745098039216</v>
      </c>
      <c r="AG33" s="189"/>
    </row>
    <row r="34" spans="1:33" x14ac:dyDescent="0.25">
      <c r="A34" s="369">
        <v>44197</v>
      </c>
      <c r="B34" s="370"/>
      <c r="C34" s="158">
        <v>200</v>
      </c>
      <c r="D34" s="159">
        <v>175</v>
      </c>
      <c r="E34" s="159">
        <v>210</v>
      </c>
      <c r="F34" s="159">
        <v>324</v>
      </c>
      <c r="G34" s="159">
        <v>86</v>
      </c>
      <c r="H34" s="96">
        <f t="shared" si="7"/>
        <v>995</v>
      </c>
      <c r="I34" s="159">
        <v>456</v>
      </c>
      <c r="J34" s="29">
        <f t="shared" si="8"/>
        <v>1451</v>
      </c>
      <c r="K34" s="272">
        <f t="shared" si="9"/>
        <v>0.68573397656788426</v>
      </c>
      <c r="L34" s="94">
        <f>IF(I9=0,"",IF(C34="","",C34-I9))</f>
        <v>0</v>
      </c>
      <c r="M34" s="26">
        <f>IF(I10=0,"",IF(D34="","",D34-I10))</f>
        <v>50</v>
      </c>
      <c r="N34" s="26">
        <f>IF(I11=0,"",IF(E34="","",E34-I11))</f>
        <v>10</v>
      </c>
      <c r="O34" s="26">
        <f>IF(I12=0,"",IF(F34="","",F34-I12))</f>
        <v>24</v>
      </c>
      <c r="P34" s="26">
        <f>IF(I13=0,"",IF(G34="","",G34-I13))</f>
        <v>-9</v>
      </c>
      <c r="Q34" s="26">
        <f t="shared" si="0"/>
        <v>75</v>
      </c>
      <c r="R34" s="26">
        <f>IF(I14=0,"",IF(I34="","",I34-I14))</f>
        <v>-96</v>
      </c>
      <c r="S34" s="77">
        <f t="shared" si="10"/>
        <v>-21</v>
      </c>
      <c r="T34" s="84">
        <v>7500000</v>
      </c>
      <c r="U34" s="85">
        <v>154000</v>
      </c>
      <c r="V34" s="74">
        <f t="shared" si="11"/>
        <v>7654000</v>
      </c>
      <c r="W34" s="81">
        <f>IF(M15=0,"",IF(T34="","",T34-M15))</f>
        <v>-214000</v>
      </c>
      <c r="X34" s="88">
        <f>IF(M16=0,"",IF(U34="","",U34-M16))</f>
        <v>-6000</v>
      </c>
      <c r="Y34" s="100">
        <f t="shared" si="12"/>
        <v>-220000</v>
      </c>
      <c r="Z34" s="108">
        <f t="shared" si="1"/>
        <v>7537.6884422110552</v>
      </c>
      <c r="AA34" s="90">
        <f t="shared" si="2"/>
        <v>337.71929824561403</v>
      </c>
      <c r="AB34" s="69">
        <f t="shared" si="3"/>
        <v>5274.9827705031012</v>
      </c>
      <c r="AC34" s="103">
        <v>50</v>
      </c>
      <c r="AD34" s="111">
        <f t="shared" si="4"/>
        <v>19.899999999999999</v>
      </c>
      <c r="AE34" s="30">
        <f t="shared" si="5"/>
        <v>9.1199999999999992</v>
      </c>
      <c r="AF34" s="166">
        <f t="shared" si="6"/>
        <v>29.02</v>
      </c>
      <c r="AG34" s="189"/>
    </row>
    <row r="35" spans="1:33" x14ac:dyDescent="0.25">
      <c r="A35" s="369">
        <v>44228</v>
      </c>
      <c r="B35" s="370"/>
      <c r="C35" s="158"/>
      <c r="D35" s="159"/>
      <c r="E35" s="159"/>
      <c r="F35" s="159"/>
      <c r="G35" s="159"/>
      <c r="H35" s="96" t="str">
        <f t="shared" si="7"/>
        <v/>
      </c>
      <c r="I35" s="159"/>
      <c r="J35" s="29" t="str">
        <f t="shared" si="8"/>
        <v/>
      </c>
      <c r="K35" s="272" t="str">
        <f t="shared" si="9"/>
        <v/>
      </c>
      <c r="L35" s="94" t="str">
        <f>IF(I9=0,"",IF(C35="","",C35-I9))</f>
        <v/>
      </c>
      <c r="M35" s="26" t="str">
        <f>IF(I10=0,"",IF(D35="","",D35-I10))</f>
        <v/>
      </c>
      <c r="N35" s="26" t="str">
        <f>IF(I11=0,"",IF(E35="","",E35-I11))</f>
        <v/>
      </c>
      <c r="O35" s="26" t="str">
        <f>IF(I12=0,"",IF(F35="","",F35-I12))</f>
        <v/>
      </c>
      <c r="P35" s="26" t="str">
        <f>IF(I13=0,"",IF(G35="","",G35-I13))</f>
        <v/>
      </c>
      <c r="Q35" s="26" t="str">
        <f t="shared" si="0"/>
        <v/>
      </c>
      <c r="R35" s="26" t="str">
        <f>IF(I14=0,"",IF(I35="","",I35-I14))</f>
        <v/>
      </c>
      <c r="S35" s="77" t="str">
        <f t="shared" si="10"/>
        <v/>
      </c>
      <c r="T35" s="84"/>
      <c r="U35" s="85"/>
      <c r="V35" s="74" t="str">
        <f t="shared" si="11"/>
        <v/>
      </c>
      <c r="W35" s="81" t="str">
        <f>IF(M15=0,"",IF(T35="","",T35-M15))</f>
        <v/>
      </c>
      <c r="X35" s="88" t="str">
        <f>IF(M16=0,"",IF(U35="","",U35-M16))</f>
        <v/>
      </c>
      <c r="Y35" s="100" t="str">
        <f t="shared" si="12"/>
        <v/>
      </c>
      <c r="Z35" s="108" t="str">
        <f t="shared" si="1"/>
        <v/>
      </c>
      <c r="AA35" s="90" t="str">
        <f t="shared" si="2"/>
        <v/>
      </c>
      <c r="AB35" s="69" t="str">
        <f t="shared" si="3"/>
        <v/>
      </c>
      <c r="AC35" s="103"/>
      <c r="AD35" s="111" t="str">
        <f t="shared" si="4"/>
        <v/>
      </c>
      <c r="AE35" s="30" t="str">
        <f t="shared" si="5"/>
        <v/>
      </c>
      <c r="AF35" s="166" t="str">
        <f t="shared" si="6"/>
        <v/>
      </c>
      <c r="AG35" s="189"/>
    </row>
    <row r="36" spans="1:33" x14ac:dyDescent="0.25">
      <c r="A36" s="369">
        <v>44256</v>
      </c>
      <c r="B36" s="370"/>
      <c r="C36" s="158"/>
      <c r="D36" s="159"/>
      <c r="E36" s="159"/>
      <c r="F36" s="159"/>
      <c r="G36" s="159"/>
      <c r="H36" s="96" t="str">
        <f t="shared" si="7"/>
        <v/>
      </c>
      <c r="I36" s="159"/>
      <c r="J36" s="29" t="str">
        <f t="shared" si="8"/>
        <v/>
      </c>
      <c r="K36" s="272" t="str">
        <f t="shared" si="9"/>
        <v/>
      </c>
      <c r="L36" s="94" t="str">
        <f>IF(I9=0,"",IF(C36="","",C36-I9))</f>
        <v/>
      </c>
      <c r="M36" s="26" t="str">
        <f>IF(I10=0,"",IF(D36="","",D36-I10))</f>
        <v/>
      </c>
      <c r="N36" s="26" t="str">
        <f>IF(I11=0,"",IF(E36="","",E36-I11))</f>
        <v/>
      </c>
      <c r="O36" s="26" t="str">
        <f>IF(I12=0,"",IF(F36="","",F36-I12))</f>
        <v/>
      </c>
      <c r="P36" s="26" t="str">
        <f>IF(I13=0,"",IF(G36="","",G36-I13))</f>
        <v/>
      </c>
      <c r="Q36" s="26" t="str">
        <f t="shared" si="0"/>
        <v/>
      </c>
      <c r="R36" s="26" t="str">
        <f>IF(I14=0,"",IF(I36="","",I36-I14))</f>
        <v/>
      </c>
      <c r="S36" s="77" t="str">
        <f t="shared" si="10"/>
        <v/>
      </c>
      <c r="T36" s="84"/>
      <c r="U36" s="85"/>
      <c r="V36" s="74" t="str">
        <f t="shared" si="11"/>
        <v/>
      </c>
      <c r="W36" s="81" t="str">
        <f>IF(M15=0,"",IF(T36="","",T36-M15))</f>
        <v/>
      </c>
      <c r="X36" s="88" t="str">
        <f>IF(M16=0,"",IF(U36="","",U36-M16))</f>
        <v/>
      </c>
      <c r="Y36" s="100" t="str">
        <f t="shared" si="12"/>
        <v/>
      </c>
      <c r="Z36" s="108" t="str">
        <f t="shared" si="1"/>
        <v/>
      </c>
      <c r="AA36" s="90" t="str">
        <f t="shared" si="2"/>
        <v/>
      </c>
      <c r="AB36" s="69" t="str">
        <f t="shared" si="3"/>
        <v/>
      </c>
      <c r="AC36" s="103"/>
      <c r="AD36" s="111" t="str">
        <f t="shared" si="4"/>
        <v/>
      </c>
      <c r="AE36" s="30" t="str">
        <f t="shared" si="5"/>
        <v/>
      </c>
      <c r="AF36" s="166" t="str">
        <f t="shared" si="6"/>
        <v/>
      </c>
      <c r="AG36" s="189"/>
    </row>
    <row r="37" spans="1:33" x14ac:dyDescent="0.25">
      <c r="A37" s="369">
        <v>44287</v>
      </c>
      <c r="B37" s="370"/>
      <c r="C37" s="158"/>
      <c r="D37" s="159"/>
      <c r="E37" s="159"/>
      <c r="F37" s="159"/>
      <c r="G37" s="159"/>
      <c r="H37" s="96" t="str">
        <f t="shared" si="7"/>
        <v/>
      </c>
      <c r="I37" s="159"/>
      <c r="J37" s="29" t="str">
        <f t="shared" si="8"/>
        <v/>
      </c>
      <c r="K37" s="272" t="str">
        <f t="shared" si="9"/>
        <v/>
      </c>
      <c r="L37" s="94" t="str">
        <f>IF(I9=0,"",IF(C37="","",C37-I9))</f>
        <v/>
      </c>
      <c r="M37" s="26" t="str">
        <f>IF(I10=0,"",IF(D37="","",D37-I10))</f>
        <v/>
      </c>
      <c r="N37" s="26" t="str">
        <f>IF(I11=0,"",IF(E37="","",E37-I11))</f>
        <v/>
      </c>
      <c r="O37" s="26" t="str">
        <f>IF(I12=0,"",IF(F37="","",F37-I12))</f>
        <v/>
      </c>
      <c r="P37" s="26" t="str">
        <f>IF(I13=0,"",IF(G37="","",G37-I13))</f>
        <v/>
      </c>
      <c r="Q37" s="26" t="str">
        <f t="shared" si="0"/>
        <v/>
      </c>
      <c r="R37" s="26" t="str">
        <f>IF(I14=0,"",IF(I37="","",I37-I14))</f>
        <v/>
      </c>
      <c r="S37" s="77" t="str">
        <f t="shared" si="10"/>
        <v/>
      </c>
      <c r="T37" s="84"/>
      <c r="U37" s="85"/>
      <c r="V37" s="74" t="str">
        <f t="shared" si="11"/>
        <v/>
      </c>
      <c r="W37" s="81" t="str">
        <f>IF(M15=0,"",IF(T37="","",T37-M15))</f>
        <v/>
      </c>
      <c r="X37" s="88" t="str">
        <f>IF(M16=0,"",IF(U37="","",U37-M16))</f>
        <v/>
      </c>
      <c r="Y37" s="100" t="str">
        <f t="shared" si="12"/>
        <v/>
      </c>
      <c r="Z37" s="108" t="str">
        <f t="shared" si="1"/>
        <v/>
      </c>
      <c r="AA37" s="90" t="str">
        <f t="shared" si="2"/>
        <v/>
      </c>
      <c r="AB37" s="69" t="str">
        <f t="shared" si="3"/>
        <v/>
      </c>
      <c r="AC37" s="103"/>
      <c r="AD37" s="111" t="str">
        <f t="shared" si="4"/>
        <v/>
      </c>
      <c r="AE37" s="30" t="str">
        <f t="shared" si="5"/>
        <v/>
      </c>
      <c r="AF37" s="166" t="str">
        <f t="shared" si="6"/>
        <v/>
      </c>
      <c r="AG37" s="189"/>
    </row>
    <row r="38" spans="1:33" x14ac:dyDescent="0.25">
      <c r="A38" s="369">
        <v>44317</v>
      </c>
      <c r="B38" s="370"/>
      <c r="C38" s="158"/>
      <c r="D38" s="159"/>
      <c r="E38" s="159"/>
      <c r="F38" s="159"/>
      <c r="G38" s="159"/>
      <c r="H38" s="96" t="str">
        <f t="shared" si="7"/>
        <v/>
      </c>
      <c r="I38" s="159"/>
      <c r="J38" s="29" t="str">
        <f t="shared" si="8"/>
        <v/>
      </c>
      <c r="K38" s="272" t="str">
        <f t="shared" si="9"/>
        <v/>
      </c>
      <c r="L38" s="94" t="str">
        <f>IF(I9=0,"",IF(C38="","",C38-I9))</f>
        <v/>
      </c>
      <c r="M38" s="26" t="str">
        <f>IF(I10=0,"",IF(D38="","",D38-I10))</f>
        <v/>
      </c>
      <c r="N38" s="26" t="str">
        <f>IF(I11=0,"",IF(E38="","",E38-I11))</f>
        <v/>
      </c>
      <c r="O38" s="26" t="str">
        <f>IF(I12=0,"",IF(F38="","",F38-I12))</f>
        <v/>
      </c>
      <c r="P38" s="26" t="str">
        <f>IF(I13=0,"",IF(G38="","",G38-I13))</f>
        <v/>
      </c>
      <c r="Q38" s="26" t="str">
        <f t="shared" si="0"/>
        <v/>
      </c>
      <c r="R38" s="26" t="str">
        <f>IF(I14=0,"",IF(I38="","",I38-I14))</f>
        <v/>
      </c>
      <c r="S38" s="77" t="str">
        <f t="shared" si="10"/>
        <v/>
      </c>
      <c r="T38" s="84"/>
      <c r="U38" s="85"/>
      <c r="V38" s="74" t="str">
        <f t="shared" si="11"/>
        <v/>
      </c>
      <c r="W38" s="81" t="str">
        <f>IF(M15=0,"",IF(T38="","",T38-M15))</f>
        <v/>
      </c>
      <c r="X38" s="88" t="str">
        <f>IF(M16=0,"",IF(U38="","",U38-M16))</f>
        <v/>
      </c>
      <c r="Y38" s="100" t="str">
        <f t="shared" si="12"/>
        <v/>
      </c>
      <c r="Z38" s="108" t="str">
        <f t="shared" si="1"/>
        <v/>
      </c>
      <c r="AA38" s="90" t="str">
        <f t="shared" si="2"/>
        <v/>
      </c>
      <c r="AB38" s="69" t="str">
        <f t="shared" si="3"/>
        <v/>
      </c>
      <c r="AC38" s="103"/>
      <c r="AD38" s="111" t="str">
        <f t="shared" si="4"/>
        <v/>
      </c>
      <c r="AE38" s="30" t="str">
        <f t="shared" si="5"/>
        <v/>
      </c>
      <c r="AF38" s="166" t="str">
        <f t="shared" si="6"/>
        <v/>
      </c>
      <c r="AG38" s="189"/>
    </row>
    <row r="39" spans="1:33" x14ac:dyDescent="0.25">
      <c r="A39" s="369">
        <v>44348</v>
      </c>
      <c r="B39" s="370"/>
      <c r="C39" s="158"/>
      <c r="D39" s="159"/>
      <c r="E39" s="159"/>
      <c r="F39" s="159"/>
      <c r="G39" s="159"/>
      <c r="H39" s="96" t="str">
        <f t="shared" si="7"/>
        <v/>
      </c>
      <c r="I39" s="159"/>
      <c r="J39" s="29" t="str">
        <f t="shared" si="8"/>
        <v/>
      </c>
      <c r="K39" s="272" t="str">
        <f t="shared" si="9"/>
        <v/>
      </c>
      <c r="L39" s="94" t="str">
        <f>IF(I9=0,"",IF(C39="","",C39-I9))</f>
        <v/>
      </c>
      <c r="M39" s="26" t="str">
        <f>IF(I10=0,"",IF(D39="","",D39-I10))</f>
        <v/>
      </c>
      <c r="N39" s="26" t="str">
        <f>IF(I11=0,"",IF(E39="","",E39-I11))</f>
        <v/>
      </c>
      <c r="O39" s="26" t="str">
        <f>IF(I12=0,"",IF(F39="","",F39-I12))</f>
        <v/>
      </c>
      <c r="P39" s="26" t="str">
        <f>IF(I13=0,"",IF(G39="","",G39-I13))</f>
        <v/>
      </c>
      <c r="Q39" s="26" t="str">
        <f t="shared" si="0"/>
        <v/>
      </c>
      <c r="R39" s="26" t="str">
        <f>IF(I14=0,"",IF(I39="","",I39-I14))</f>
        <v/>
      </c>
      <c r="S39" s="77" t="str">
        <f t="shared" si="10"/>
        <v/>
      </c>
      <c r="T39" s="84"/>
      <c r="U39" s="85"/>
      <c r="V39" s="74" t="str">
        <f t="shared" si="11"/>
        <v/>
      </c>
      <c r="W39" s="81" t="str">
        <f>IF(M15=0,"",IF(T39="","",T39-M15))</f>
        <v/>
      </c>
      <c r="X39" s="88" t="str">
        <f>IF(M16=0,"",IF(U39="","",U39-M16))</f>
        <v/>
      </c>
      <c r="Y39" s="100" t="str">
        <f t="shared" si="12"/>
        <v/>
      </c>
      <c r="Z39" s="108" t="str">
        <f t="shared" si="1"/>
        <v/>
      </c>
      <c r="AA39" s="90" t="str">
        <f t="shared" si="2"/>
        <v/>
      </c>
      <c r="AB39" s="69" t="str">
        <f t="shared" si="3"/>
        <v/>
      </c>
      <c r="AC39" s="103"/>
      <c r="AD39" s="111" t="str">
        <f t="shared" si="4"/>
        <v/>
      </c>
      <c r="AE39" s="30" t="str">
        <f t="shared" si="5"/>
        <v/>
      </c>
      <c r="AF39" s="166" t="str">
        <f t="shared" si="6"/>
        <v/>
      </c>
      <c r="AG39" s="189"/>
    </row>
    <row r="40" spans="1:33" x14ac:dyDescent="0.25">
      <c r="A40" s="369">
        <v>44378</v>
      </c>
      <c r="B40" s="370"/>
      <c r="C40" s="158"/>
      <c r="D40" s="159"/>
      <c r="E40" s="159"/>
      <c r="F40" s="159"/>
      <c r="G40" s="159"/>
      <c r="H40" s="96" t="str">
        <f t="shared" si="7"/>
        <v/>
      </c>
      <c r="I40" s="159"/>
      <c r="J40" s="29" t="str">
        <f t="shared" si="8"/>
        <v/>
      </c>
      <c r="K40" s="272" t="str">
        <f t="shared" si="9"/>
        <v/>
      </c>
      <c r="L40" s="94" t="str">
        <f>IF(I9=0,"",IF(C40="","",C40-I9))</f>
        <v/>
      </c>
      <c r="M40" s="26" t="str">
        <f>IF(I10=0,"",IF(D40="","",D40-I10))</f>
        <v/>
      </c>
      <c r="N40" s="26" t="str">
        <f>IF(I11=0,"",IF(E40="","",E40-I11))</f>
        <v/>
      </c>
      <c r="O40" s="26" t="str">
        <f>IF(I12=0,"",IF(F40="","",F40-I12))</f>
        <v/>
      </c>
      <c r="P40" s="26" t="str">
        <f>IF(I13=0,"",IF(G40="","",G40-I13))</f>
        <v/>
      </c>
      <c r="Q40" s="26" t="str">
        <f t="shared" si="0"/>
        <v/>
      </c>
      <c r="R40" s="26" t="str">
        <f>IF(I14=0,"",IF(I40="","",I40-I14))</f>
        <v/>
      </c>
      <c r="S40" s="77" t="str">
        <f t="shared" si="10"/>
        <v/>
      </c>
      <c r="T40" s="84"/>
      <c r="U40" s="85"/>
      <c r="V40" s="74" t="str">
        <f t="shared" si="11"/>
        <v/>
      </c>
      <c r="W40" s="81" t="str">
        <f>IF(M15=0,"",IF(T40="","",T40-M15))</f>
        <v/>
      </c>
      <c r="X40" s="88" t="str">
        <f>IF(M16=0,"",IF(U40="","",U40-M16))</f>
        <v/>
      </c>
      <c r="Y40" s="100" t="str">
        <f t="shared" si="12"/>
        <v/>
      </c>
      <c r="Z40" s="108" t="str">
        <f t="shared" si="1"/>
        <v/>
      </c>
      <c r="AA40" s="90" t="str">
        <f t="shared" si="2"/>
        <v/>
      </c>
      <c r="AB40" s="69" t="str">
        <f t="shared" si="3"/>
        <v/>
      </c>
      <c r="AC40" s="103"/>
      <c r="AD40" s="111" t="str">
        <f t="shared" si="4"/>
        <v/>
      </c>
      <c r="AE40" s="30" t="str">
        <f t="shared" si="5"/>
        <v/>
      </c>
      <c r="AF40" s="166" t="str">
        <f t="shared" si="6"/>
        <v/>
      </c>
      <c r="AG40" s="189"/>
    </row>
    <row r="41" spans="1:33" x14ac:dyDescent="0.25">
      <c r="A41" s="369">
        <v>44409</v>
      </c>
      <c r="B41" s="370"/>
      <c r="C41" s="158"/>
      <c r="D41" s="159"/>
      <c r="E41" s="159"/>
      <c r="F41" s="159"/>
      <c r="G41" s="159"/>
      <c r="H41" s="96" t="str">
        <f t="shared" si="7"/>
        <v/>
      </c>
      <c r="I41" s="159"/>
      <c r="J41" s="29" t="str">
        <f t="shared" si="8"/>
        <v/>
      </c>
      <c r="K41" s="272" t="str">
        <f t="shared" si="9"/>
        <v/>
      </c>
      <c r="L41" s="94" t="str">
        <f>IF(I9=0,"",IF(C41="","",C41-I9))</f>
        <v/>
      </c>
      <c r="M41" s="26" t="str">
        <f>IF(I10=0,"",IF(D41="","",D41-I10))</f>
        <v/>
      </c>
      <c r="N41" s="26" t="str">
        <f>IF(I11=0,"",IF(E41="","",E41-I11))</f>
        <v/>
      </c>
      <c r="O41" s="26" t="str">
        <f>IF(I12=0,"",IF(F41="","",F41-I12))</f>
        <v/>
      </c>
      <c r="P41" s="26" t="str">
        <f>IF(I13=0,"",IF(G41="","",G41-I13))</f>
        <v/>
      </c>
      <c r="Q41" s="26" t="str">
        <f t="shared" si="0"/>
        <v/>
      </c>
      <c r="R41" s="26" t="str">
        <f>IF(I14=0,"",IF(I41="","",I41-I14))</f>
        <v/>
      </c>
      <c r="S41" s="77" t="str">
        <f t="shared" si="10"/>
        <v/>
      </c>
      <c r="T41" s="84"/>
      <c r="U41" s="85"/>
      <c r="V41" s="74" t="str">
        <f t="shared" si="11"/>
        <v/>
      </c>
      <c r="W41" s="81" t="str">
        <f>IF(M15=0,"",IF(T41="","",T41-M15))</f>
        <v/>
      </c>
      <c r="X41" s="88" t="str">
        <f>IF(M16=0,"",IF(U41="","",U41-M16))</f>
        <v/>
      </c>
      <c r="Y41" s="100" t="str">
        <f t="shared" si="12"/>
        <v/>
      </c>
      <c r="Z41" s="108" t="str">
        <f t="shared" si="1"/>
        <v/>
      </c>
      <c r="AA41" s="90" t="str">
        <f t="shared" si="2"/>
        <v/>
      </c>
      <c r="AB41" s="69" t="str">
        <f t="shared" si="3"/>
        <v/>
      </c>
      <c r="AC41" s="103"/>
      <c r="AD41" s="111" t="str">
        <f t="shared" si="4"/>
        <v/>
      </c>
      <c r="AE41" s="30" t="str">
        <f t="shared" si="5"/>
        <v/>
      </c>
      <c r="AF41" s="166" t="str">
        <f t="shared" si="6"/>
        <v/>
      </c>
      <c r="AG41" s="189"/>
    </row>
    <row r="42" spans="1:33" x14ac:dyDescent="0.25">
      <c r="A42" s="369">
        <v>44440</v>
      </c>
      <c r="B42" s="370"/>
      <c r="C42" s="158"/>
      <c r="D42" s="159"/>
      <c r="E42" s="159"/>
      <c r="F42" s="159"/>
      <c r="G42" s="159"/>
      <c r="H42" s="96" t="str">
        <f t="shared" si="7"/>
        <v/>
      </c>
      <c r="I42" s="159"/>
      <c r="J42" s="29" t="str">
        <f t="shared" si="8"/>
        <v/>
      </c>
      <c r="K42" s="272" t="str">
        <f t="shared" si="9"/>
        <v/>
      </c>
      <c r="L42" s="94" t="str">
        <f>IF(I9=0,"",IF(C42="","",C42-I9))</f>
        <v/>
      </c>
      <c r="M42" s="26" t="str">
        <f>IF(I10=0,"",IF(D42="","",D42-I10))</f>
        <v/>
      </c>
      <c r="N42" s="26" t="str">
        <f>IF(I11=0,"",IF(E42="","",E42-I11))</f>
        <v/>
      </c>
      <c r="O42" s="26" t="str">
        <f>IF(I12=0,"",IF(F42="","",F42-I12))</f>
        <v/>
      </c>
      <c r="P42" s="26" t="str">
        <f>IF(I13=0,"",IF(G42="","",G42-I13))</f>
        <v/>
      </c>
      <c r="Q42" s="26" t="str">
        <f t="shared" si="0"/>
        <v/>
      </c>
      <c r="R42" s="26" t="str">
        <f>IF(I14=0,"",IF(I42="","",I42-I14))</f>
        <v/>
      </c>
      <c r="S42" s="77" t="str">
        <f t="shared" si="10"/>
        <v/>
      </c>
      <c r="T42" s="84"/>
      <c r="U42" s="85"/>
      <c r="V42" s="74" t="str">
        <f t="shared" si="11"/>
        <v/>
      </c>
      <c r="W42" s="81" t="str">
        <f>IF(M15=0,"",IF(T42="","",T42-M15))</f>
        <v/>
      </c>
      <c r="X42" s="88" t="str">
        <f>IF(M16=0,"",IF(U42="","",U42-M16))</f>
        <v/>
      </c>
      <c r="Y42" s="100" t="str">
        <f t="shared" si="12"/>
        <v/>
      </c>
      <c r="Z42" s="108" t="str">
        <f t="shared" si="1"/>
        <v/>
      </c>
      <c r="AA42" s="90" t="str">
        <f t="shared" si="2"/>
        <v/>
      </c>
      <c r="AB42" s="69" t="str">
        <f t="shared" si="3"/>
        <v/>
      </c>
      <c r="AC42" s="103"/>
      <c r="AD42" s="111" t="str">
        <f t="shared" si="4"/>
        <v/>
      </c>
      <c r="AE42" s="30" t="str">
        <f t="shared" si="5"/>
        <v/>
      </c>
      <c r="AF42" s="166" t="str">
        <f t="shared" si="6"/>
        <v/>
      </c>
      <c r="AG42" s="189"/>
    </row>
    <row r="43" spans="1:33" x14ac:dyDescent="0.25">
      <c r="A43" s="369">
        <v>44470</v>
      </c>
      <c r="B43" s="370"/>
      <c r="C43" s="158"/>
      <c r="D43" s="159"/>
      <c r="E43" s="159"/>
      <c r="F43" s="159"/>
      <c r="G43" s="159"/>
      <c r="H43" s="96" t="str">
        <f t="shared" si="7"/>
        <v/>
      </c>
      <c r="I43" s="159"/>
      <c r="J43" s="29" t="str">
        <f t="shared" si="8"/>
        <v/>
      </c>
      <c r="K43" s="272" t="str">
        <f t="shared" si="9"/>
        <v/>
      </c>
      <c r="L43" s="94" t="str">
        <f>IF(I9=0,"",IF(C43="","",C43-I9))</f>
        <v/>
      </c>
      <c r="M43" s="26" t="str">
        <f>IF(I10=0,"",IF(D43="","",D43-I10))</f>
        <v/>
      </c>
      <c r="N43" s="26" t="str">
        <f>IF(I11=0,"",IF(E43="","",E43-I11))</f>
        <v/>
      </c>
      <c r="O43" s="26" t="str">
        <f>IF(I12=0,"",IF(F43="","",F43-I12))</f>
        <v/>
      </c>
      <c r="P43" s="26" t="str">
        <f>IF(I13=0,"",IF(G43="","",G43-I13))</f>
        <v/>
      </c>
      <c r="Q43" s="26" t="str">
        <f t="shared" si="0"/>
        <v/>
      </c>
      <c r="R43" s="26" t="str">
        <f>IF(I14=0,"",IF(I43="","",I43-I14))</f>
        <v/>
      </c>
      <c r="S43" s="77" t="str">
        <f t="shared" si="10"/>
        <v/>
      </c>
      <c r="T43" s="84"/>
      <c r="U43" s="85"/>
      <c r="V43" s="74" t="str">
        <f t="shared" si="11"/>
        <v/>
      </c>
      <c r="W43" s="81" t="str">
        <f>IF(M15=0,"",IF(T43="","",T43-M15))</f>
        <v/>
      </c>
      <c r="X43" s="88" t="str">
        <f>IF(M16=0,"",IF(U43="","",U43-M16))</f>
        <v/>
      </c>
      <c r="Y43" s="100" t="str">
        <f t="shared" si="12"/>
        <v/>
      </c>
      <c r="Z43" s="108" t="str">
        <f t="shared" si="1"/>
        <v/>
      </c>
      <c r="AA43" s="90" t="str">
        <f t="shared" si="2"/>
        <v/>
      </c>
      <c r="AB43" s="69" t="str">
        <f t="shared" si="3"/>
        <v/>
      </c>
      <c r="AC43" s="103"/>
      <c r="AD43" s="111" t="str">
        <f t="shared" si="4"/>
        <v/>
      </c>
      <c r="AE43" s="30" t="str">
        <f t="shared" si="5"/>
        <v/>
      </c>
      <c r="AF43" s="166" t="str">
        <f t="shared" si="6"/>
        <v/>
      </c>
      <c r="AG43" s="189"/>
    </row>
    <row r="44" spans="1:33" x14ac:dyDescent="0.25">
      <c r="A44" s="369">
        <v>44501</v>
      </c>
      <c r="B44" s="370"/>
      <c r="C44" s="158"/>
      <c r="D44" s="159"/>
      <c r="E44" s="159"/>
      <c r="F44" s="159"/>
      <c r="G44" s="159"/>
      <c r="H44" s="96" t="str">
        <f t="shared" si="7"/>
        <v/>
      </c>
      <c r="I44" s="159"/>
      <c r="J44" s="29" t="str">
        <f t="shared" si="8"/>
        <v/>
      </c>
      <c r="K44" s="272" t="str">
        <f t="shared" si="9"/>
        <v/>
      </c>
      <c r="L44" s="94" t="str">
        <f>IF(I9=0,"",IF(C44="","",C44-I9))</f>
        <v/>
      </c>
      <c r="M44" s="26" t="str">
        <f>IF(I10=0,"",IF(D44="","",D44-I10))</f>
        <v/>
      </c>
      <c r="N44" s="26" t="str">
        <f>IF(I11=0,"",IF(E44="","",E44-I11))</f>
        <v/>
      </c>
      <c r="O44" s="26" t="str">
        <f>IF(I12=0,"",IF(F44="","",F44-I12))</f>
        <v/>
      </c>
      <c r="P44" s="26" t="str">
        <f>IF(I13=0,"",IF(G44="","",G44-I13))</f>
        <v/>
      </c>
      <c r="Q44" s="26" t="str">
        <f t="shared" si="0"/>
        <v/>
      </c>
      <c r="R44" s="26" t="str">
        <f>IF(I14=0,"",IF(I44="","",I44-I14))</f>
        <v/>
      </c>
      <c r="S44" s="77" t="str">
        <f t="shared" si="10"/>
        <v/>
      </c>
      <c r="T44" s="84"/>
      <c r="U44" s="85"/>
      <c r="V44" s="74" t="str">
        <f t="shared" si="11"/>
        <v/>
      </c>
      <c r="W44" s="81" t="str">
        <f>IF(M15=0,"",IF(T44="","",T44-M15))</f>
        <v/>
      </c>
      <c r="X44" s="88" t="str">
        <f>IF(M16=0,"",IF(U44="","",U44-M16))</f>
        <v/>
      </c>
      <c r="Y44" s="100" t="str">
        <f t="shared" si="12"/>
        <v/>
      </c>
      <c r="Z44" s="108" t="str">
        <f t="shared" si="1"/>
        <v/>
      </c>
      <c r="AA44" s="90" t="str">
        <f t="shared" si="2"/>
        <v/>
      </c>
      <c r="AB44" s="69" t="str">
        <f t="shared" si="3"/>
        <v/>
      </c>
      <c r="AC44" s="103"/>
      <c r="AD44" s="111" t="str">
        <f t="shared" si="4"/>
        <v/>
      </c>
      <c r="AE44" s="30" t="str">
        <f t="shared" si="5"/>
        <v/>
      </c>
      <c r="AF44" s="166" t="str">
        <f t="shared" si="6"/>
        <v/>
      </c>
      <c r="AG44" s="189"/>
    </row>
    <row r="45" spans="1:33" x14ac:dyDescent="0.25">
      <c r="A45" s="369">
        <v>44531</v>
      </c>
      <c r="B45" s="370"/>
      <c r="C45" s="158"/>
      <c r="D45" s="159"/>
      <c r="E45" s="159"/>
      <c r="F45" s="159"/>
      <c r="G45" s="159"/>
      <c r="H45" s="96" t="str">
        <f t="shared" si="7"/>
        <v/>
      </c>
      <c r="I45" s="159"/>
      <c r="J45" s="29" t="str">
        <f t="shared" si="8"/>
        <v/>
      </c>
      <c r="K45" s="272" t="str">
        <f t="shared" si="9"/>
        <v/>
      </c>
      <c r="L45" s="94" t="str">
        <f>IF(I9=0,"",IF(C45="","",C45-I9))</f>
        <v/>
      </c>
      <c r="M45" s="26" t="str">
        <f>IF(I10=0,"",IF(D45="","",D45-I10))</f>
        <v/>
      </c>
      <c r="N45" s="26" t="str">
        <f>IF(I11=0,"",IF(E45="","",E45-I11))</f>
        <v/>
      </c>
      <c r="O45" s="26" t="str">
        <f>IF(I12=0,"",IF(F45="","",F45-I12))</f>
        <v/>
      </c>
      <c r="P45" s="26" t="str">
        <f>IF(I13=0,"",IF(G45="","",G45-I13))</f>
        <v/>
      </c>
      <c r="Q45" s="26" t="str">
        <f t="shared" si="0"/>
        <v/>
      </c>
      <c r="R45" s="26" t="str">
        <f>IF(I14=0,"",IF(I45="","",I45-I14))</f>
        <v/>
      </c>
      <c r="S45" s="77" t="str">
        <f t="shared" si="10"/>
        <v/>
      </c>
      <c r="T45" s="84"/>
      <c r="U45" s="85"/>
      <c r="V45" s="74" t="str">
        <f t="shared" si="11"/>
        <v/>
      </c>
      <c r="W45" s="81" t="str">
        <f>IF(M15=0,"",IF(T45="","",T45-M15))</f>
        <v/>
      </c>
      <c r="X45" s="88" t="str">
        <f>IF(M16=0,"",IF(U45="","",U45-M16))</f>
        <v/>
      </c>
      <c r="Y45" s="100" t="str">
        <f t="shared" si="12"/>
        <v/>
      </c>
      <c r="Z45" s="108" t="str">
        <f t="shared" si="1"/>
        <v/>
      </c>
      <c r="AA45" s="90" t="str">
        <f t="shared" si="2"/>
        <v/>
      </c>
      <c r="AB45" s="69" t="str">
        <f t="shared" si="3"/>
        <v/>
      </c>
      <c r="AC45" s="103"/>
      <c r="AD45" s="111" t="str">
        <f t="shared" si="4"/>
        <v/>
      </c>
      <c r="AE45" s="30" t="str">
        <f t="shared" si="5"/>
        <v/>
      </c>
      <c r="AF45" s="166" t="str">
        <f t="shared" si="6"/>
        <v/>
      </c>
      <c r="AG45" s="189"/>
    </row>
    <row r="46" spans="1:33" x14ac:dyDescent="0.25">
      <c r="A46" s="369">
        <v>44562</v>
      </c>
      <c r="B46" s="370"/>
      <c r="C46" s="158"/>
      <c r="D46" s="159"/>
      <c r="E46" s="159"/>
      <c r="F46" s="159"/>
      <c r="G46" s="159"/>
      <c r="H46" s="96" t="str">
        <f t="shared" si="7"/>
        <v/>
      </c>
      <c r="I46" s="159"/>
      <c r="J46" s="29" t="str">
        <f t="shared" si="8"/>
        <v/>
      </c>
      <c r="K46" s="272" t="str">
        <f t="shared" si="9"/>
        <v/>
      </c>
      <c r="L46" s="94" t="str">
        <f>IF(I9=0,"",IF(C46="","",C46-I9))</f>
        <v/>
      </c>
      <c r="M46" s="26" t="str">
        <f>IF(I10=0,"",IF(D46="","",D46-I10))</f>
        <v/>
      </c>
      <c r="N46" s="26" t="str">
        <f>IF(I11=0,"",IF(E46="","",E46-I11))</f>
        <v/>
      </c>
      <c r="O46" s="26" t="str">
        <f>IF(I12=0,"",IF(F46="","",F46-I12))</f>
        <v/>
      </c>
      <c r="P46" s="26" t="str">
        <f>IF(I13=0,"",IF(G46="","",G46-I13))</f>
        <v/>
      </c>
      <c r="Q46" s="26" t="str">
        <f t="shared" si="0"/>
        <v/>
      </c>
      <c r="R46" s="26" t="str">
        <f>IF(I14=0,"",IF(I46="","",I46-I14))</f>
        <v/>
      </c>
      <c r="S46" s="77" t="str">
        <f t="shared" si="10"/>
        <v/>
      </c>
      <c r="T46" s="84"/>
      <c r="U46" s="85"/>
      <c r="V46" s="74" t="str">
        <f t="shared" si="11"/>
        <v/>
      </c>
      <c r="W46" s="81" t="str">
        <f>IF(M15=0,"",IF(T46="","",T46-M15))</f>
        <v/>
      </c>
      <c r="X46" s="88" t="str">
        <f>IF(M16=0,"",IF(U46="","",U46-M16))</f>
        <v/>
      </c>
      <c r="Y46" s="100" t="str">
        <f t="shared" si="12"/>
        <v/>
      </c>
      <c r="Z46" s="108" t="str">
        <f t="shared" si="1"/>
        <v/>
      </c>
      <c r="AA46" s="90" t="str">
        <f t="shared" si="2"/>
        <v/>
      </c>
      <c r="AB46" s="69" t="str">
        <f t="shared" si="3"/>
        <v/>
      </c>
      <c r="AC46" s="103"/>
      <c r="AD46" s="111" t="str">
        <f t="shared" si="4"/>
        <v/>
      </c>
      <c r="AE46" s="30" t="str">
        <f t="shared" si="5"/>
        <v/>
      </c>
      <c r="AF46" s="166" t="str">
        <f t="shared" si="6"/>
        <v/>
      </c>
      <c r="AG46" s="189"/>
    </row>
    <row r="47" spans="1:33" x14ac:dyDescent="0.25">
      <c r="A47" s="369">
        <v>44593</v>
      </c>
      <c r="B47" s="370"/>
      <c r="C47" s="158"/>
      <c r="D47" s="159"/>
      <c r="E47" s="159"/>
      <c r="F47" s="159"/>
      <c r="G47" s="159"/>
      <c r="H47" s="96" t="str">
        <f t="shared" si="7"/>
        <v/>
      </c>
      <c r="I47" s="159"/>
      <c r="J47" s="29" t="str">
        <f t="shared" si="8"/>
        <v/>
      </c>
      <c r="K47" s="272" t="str">
        <f t="shared" si="9"/>
        <v/>
      </c>
      <c r="L47" s="94" t="str">
        <f>IF(I9=0,"",IF(C47="","",C47-I9))</f>
        <v/>
      </c>
      <c r="M47" s="26" t="str">
        <f>IF(I10=0,"",IF(D47="","",D47-I10))</f>
        <v/>
      </c>
      <c r="N47" s="26" t="str">
        <f>IF(I11=0,"",IF(E47="","",E47-I11))</f>
        <v/>
      </c>
      <c r="O47" s="26" t="str">
        <f>IF(I12=0,"",IF(F47="","",F47-I12))</f>
        <v/>
      </c>
      <c r="P47" s="26" t="str">
        <f>IF(I13=0,"",IF(G47="","",G47-I13))</f>
        <v/>
      </c>
      <c r="Q47" s="26" t="str">
        <f t="shared" si="0"/>
        <v/>
      </c>
      <c r="R47" s="26" t="str">
        <f>IF(I14=0,"",IF(I47="","",I47-I14))</f>
        <v/>
      </c>
      <c r="S47" s="77" t="str">
        <f t="shared" si="10"/>
        <v/>
      </c>
      <c r="T47" s="84"/>
      <c r="U47" s="85"/>
      <c r="V47" s="74" t="str">
        <f t="shared" si="11"/>
        <v/>
      </c>
      <c r="W47" s="81" t="str">
        <f>IF(M15=0,"",IF(T47="","",T47-M15))</f>
        <v/>
      </c>
      <c r="X47" s="88" t="str">
        <f>IF(M16=0,"",IF(U47="","",U47-M16))</f>
        <v/>
      </c>
      <c r="Y47" s="100" t="str">
        <f t="shared" si="12"/>
        <v/>
      </c>
      <c r="Z47" s="108" t="str">
        <f t="shared" si="1"/>
        <v/>
      </c>
      <c r="AA47" s="90" t="str">
        <f t="shared" si="2"/>
        <v/>
      </c>
      <c r="AB47" s="69" t="str">
        <f t="shared" si="3"/>
        <v/>
      </c>
      <c r="AC47" s="103"/>
      <c r="AD47" s="111" t="str">
        <f t="shared" si="4"/>
        <v/>
      </c>
      <c r="AE47" s="30" t="str">
        <f t="shared" si="5"/>
        <v/>
      </c>
      <c r="AF47" s="166" t="str">
        <f t="shared" si="6"/>
        <v/>
      </c>
      <c r="AG47" s="189"/>
    </row>
    <row r="48" spans="1:33" x14ac:dyDescent="0.25">
      <c r="A48" s="369">
        <v>44621</v>
      </c>
      <c r="B48" s="370"/>
      <c r="C48" s="158"/>
      <c r="D48" s="159"/>
      <c r="E48" s="159"/>
      <c r="F48" s="159"/>
      <c r="G48" s="159"/>
      <c r="H48" s="96" t="str">
        <f t="shared" si="7"/>
        <v/>
      </c>
      <c r="I48" s="159"/>
      <c r="J48" s="29" t="str">
        <f t="shared" si="8"/>
        <v/>
      </c>
      <c r="K48" s="272" t="str">
        <f t="shared" si="9"/>
        <v/>
      </c>
      <c r="L48" s="94" t="str">
        <f>IF(I9=0,"",IF(C48="","",C48-I9))</f>
        <v/>
      </c>
      <c r="M48" s="26" t="str">
        <f>IF(I10=0,"",IF(D48="","",D48-I10))</f>
        <v/>
      </c>
      <c r="N48" s="26" t="str">
        <f>IF(I11=0,"",IF(E48="","",E48-I11))</f>
        <v/>
      </c>
      <c r="O48" s="26" t="str">
        <f>IF(I12=0,"",IF(F48="","",F48-I12))</f>
        <v/>
      </c>
      <c r="P48" s="26" t="str">
        <f>IF(I13=0,"",IF(G48="","",G48-I13))</f>
        <v/>
      </c>
      <c r="Q48" s="26" t="str">
        <f t="shared" si="0"/>
        <v/>
      </c>
      <c r="R48" s="26" t="str">
        <f>IF(I14=0,"",IF(I48="","",I48-I14))</f>
        <v/>
      </c>
      <c r="S48" s="77" t="str">
        <f t="shared" si="10"/>
        <v/>
      </c>
      <c r="T48" s="84"/>
      <c r="U48" s="85"/>
      <c r="V48" s="74" t="str">
        <f t="shared" si="11"/>
        <v/>
      </c>
      <c r="W48" s="81" t="str">
        <f>IF(M15=0,"",IF(T48="","",T48-M15))</f>
        <v/>
      </c>
      <c r="X48" s="88" t="str">
        <f>IF(M16=0,"",IF(U48="","",U48-M16))</f>
        <v/>
      </c>
      <c r="Y48" s="100" t="str">
        <f t="shared" si="12"/>
        <v/>
      </c>
      <c r="Z48" s="108" t="str">
        <f t="shared" si="1"/>
        <v/>
      </c>
      <c r="AA48" s="90" t="str">
        <f t="shared" si="2"/>
        <v/>
      </c>
      <c r="AB48" s="69" t="str">
        <f t="shared" si="3"/>
        <v/>
      </c>
      <c r="AC48" s="103"/>
      <c r="AD48" s="111" t="str">
        <f t="shared" si="4"/>
        <v/>
      </c>
      <c r="AE48" s="30" t="str">
        <f t="shared" si="5"/>
        <v/>
      </c>
      <c r="AF48" s="166" t="str">
        <f t="shared" si="6"/>
        <v/>
      </c>
      <c r="AG48" s="189"/>
    </row>
    <row r="49" spans="1:33" x14ac:dyDescent="0.25">
      <c r="A49" s="369">
        <v>44652</v>
      </c>
      <c r="B49" s="370"/>
      <c r="C49" s="158"/>
      <c r="D49" s="159"/>
      <c r="E49" s="159"/>
      <c r="F49" s="159"/>
      <c r="G49" s="159"/>
      <c r="H49" s="96" t="str">
        <f t="shared" si="7"/>
        <v/>
      </c>
      <c r="I49" s="159"/>
      <c r="J49" s="29" t="str">
        <f t="shared" si="8"/>
        <v/>
      </c>
      <c r="K49" s="272" t="str">
        <f t="shared" si="9"/>
        <v/>
      </c>
      <c r="L49" s="94" t="str">
        <f>IF(I9=0,"",IF(C49="","",C49-I9))</f>
        <v/>
      </c>
      <c r="M49" s="26" t="str">
        <f>IF(I10=0,"",IF(D49="","",D49-I10))</f>
        <v/>
      </c>
      <c r="N49" s="26" t="str">
        <f>IF(I11=0,"",IF(E49="","",E49-I11))</f>
        <v/>
      </c>
      <c r="O49" s="26" t="str">
        <f>IF(I12=0,"",IF(F49="","",F49-I12))</f>
        <v/>
      </c>
      <c r="P49" s="26" t="str">
        <f>IF(I13=0,"",IF(G49="","",G49-I13))</f>
        <v/>
      </c>
      <c r="Q49" s="26" t="str">
        <f t="shared" si="0"/>
        <v/>
      </c>
      <c r="R49" s="26" t="str">
        <f>IF(I14=0,"",IF(I49="","",I49-I14))</f>
        <v/>
      </c>
      <c r="S49" s="77" t="str">
        <f t="shared" si="10"/>
        <v/>
      </c>
      <c r="T49" s="84"/>
      <c r="U49" s="85"/>
      <c r="V49" s="74" t="str">
        <f t="shared" si="11"/>
        <v/>
      </c>
      <c r="W49" s="81" t="str">
        <f>IF(M15=0,"",IF(T49="","",T49-M15))</f>
        <v/>
      </c>
      <c r="X49" s="88" t="str">
        <f>IF(M16=0,"",IF(U49="","",U49-M16))</f>
        <v/>
      </c>
      <c r="Y49" s="100" t="str">
        <f t="shared" si="12"/>
        <v/>
      </c>
      <c r="Z49" s="108" t="str">
        <f t="shared" si="1"/>
        <v/>
      </c>
      <c r="AA49" s="90" t="str">
        <f t="shared" si="2"/>
        <v/>
      </c>
      <c r="AB49" s="69" t="str">
        <f t="shared" si="3"/>
        <v/>
      </c>
      <c r="AC49" s="103"/>
      <c r="AD49" s="111" t="str">
        <f t="shared" si="4"/>
        <v/>
      </c>
      <c r="AE49" s="30" t="str">
        <f t="shared" si="5"/>
        <v/>
      </c>
      <c r="AF49" s="166" t="str">
        <f t="shared" si="6"/>
        <v/>
      </c>
      <c r="AG49" s="189"/>
    </row>
    <row r="50" spans="1:33" x14ac:dyDescent="0.25">
      <c r="A50" s="369">
        <v>44682</v>
      </c>
      <c r="B50" s="370"/>
      <c r="C50" s="158"/>
      <c r="D50" s="159"/>
      <c r="E50" s="159"/>
      <c r="F50" s="159"/>
      <c r="G50" s="159"/>
      <c r="H50" s="96" t="str">
        <f t="shared" si="7"/>
        <v/>
      </c>
      <c r="I50" s="159"/>
      <c r="J50" s="29" t="str">
        <f t="shared" si="8"/>
        <v/>
      </c>
      <c r="K50" s="272" t="str">
        <f t="shared" si="9"/>
        <v/>
      </c>
      <c r="L50" s="94" t="str">
        <f>IF(I9=0,"",IF(C50="","",C50-I9))</f>
        <v/>
      </c>
      <c r="M50" s="26" t="str">
        <f>IF(I10=0,"",IF(D50="","",D50-I10))</f>
        <v/>
      </c>
      <c r="N50" s="26" t="str">
        <f>IF(I11=0,"",IF(E50="","",E50-I11))</f>
        <v/>
      </c>
      <c r="O50" s="26" t="str">
        <f>IF(I12=0,"",IF(F50="","",F50-I12))</f>
        <v/>
      </c>
      <c r="P50" s="26" t="str">
        <f>IF(I13=0,"",IF(G50="","",G50-I13))</f>
        <v/>
      </c>
      <c r="Q50" s="26" t="str">
        <f t="shared" si="0"/>
        <v/>
      </c>
      <c r="R50" s="26" t="str">
        <f>IF(I14=0,"",IF(I50="","",I50-I14))</f>
        <v/>
      </c>
      <c r="S50" s="77" t="str">
        <f t="shared" si="10"/>
        <v/>
      </c>
      <c r="T50" s="84"/>
      <c r="U50" s="85"/>
      <c r="V50" s="74" t="str">
        <f t="shared" si="11"/>
        <v/>
      </c>
      <c r="W50" s="81" t="str">
        <f>IF(M15=0,"",IF(T50="","",T50-M15))</f>
        <v/>
      </c>
      <c r="X50" s="88" t="str">
        <f>IF(M16=0,"",IF(U50="","",U50-M16))</f>
        <v/>
      </c>
      <c r="Y50" s="100" t="str">
        <f t="shared" si="12"/>
        <v/>
      </c>
      <c r="Z50" s="108" t="str">
        <f t="shared" si="1"/>
        <v/>
      </c>
      <c r="AA50" s="90" t="str">
        <f t="shared" si="2"/>
        <v/>
      </c>
      <c r="AB50" s="69" t="str">
        <f t="shared" si="3"/>
        <v/>
      </c>
      <c r="AC50" s="103"/>
      <c r="AD50" s="111" t="str">
        <f t="shared" si="4"/>
        <v/>
      </c>
      <c r="AE50" s="30" t="str">
        <f t="shared" si="5"/>
        <v/>
      </c>
      <c r="AF50" s="166" t="str">
        <f t="shared" si="6"/>
        <v/>
      </c>
      <c r="AG50" s="189"/>
    </row>
    <row r="51" spans="1:33" x14ac:dyDescent="0.25">
      <c r="A51" s="369">
        <v>44713</v>
      </c>
      <c r="B51" s="370"/>
      <c r="C51" s="158"/>
      <c r="D51" s="159"/>
      <c r="E51" s="159"/>
      <c r="F51" s="159"/>
      <c r="G51" s="159"/>
      <c r="H51" s="96" t="str">
        <f t="shared" si="7"/>
        <v/>
      </c>
      <c r="I51" s="159"/>
      <c r="J51" s="29" t="str">
        <f t="shared" si="8"/>
        <v/>
      </c>
      <c r="K51" s="272" t="str">
        <f t="shared" si="9"/>
        <v/>
      </c>
      <c r="L51" s="94" t="str">
        <f>IF(I9=0,"",IF(C51="","",C51-I9))</f>
        <v/>
      </c>
      <c r="M51" s="26" t="str">
        <f>IF(I10=0,"",IF(D51="","",D51-I10))</f>
        <v/>
      </c>
      <c r="N51" s="26" t="str">
        <f>IF(I11=0,"",IF(E51="","",E51-I11))</f>
        <v/>
      </c>
      <c r="O51" s="26" t="str">
        <f>IF(I12=0,"",IF(F51="","",F51-I12))</f>
        <v/>
      </c>
      <c r="P51" s="26" t="str">
        <f>IF(I13=0,"",IF(G51="","",G51-I13))</f>
        <v/>
      </c>
      <c r="Q51" s="26" t="str">
        <f t="shared" si="0"/>
        <v/>
      </c>
      <c r="R51" s="26" t="str">
        <f>IF(I14=0,"",IF(I51="","",I51-I14))</f>
        <v/>
      </c>
      <c r="S51" s="77" t="str">
        <f t="shared" si="10"/>
        <v/>
      </c>
      <c r="T51" s="84"/>
      <c r="U51" s="85"/>
      <c r="V51" s="74" t="str">
        <f t="shared" si="11"/>
        <v/>
      </c>
      <c r="W51" s="81" t="str">
        <f>IF(M15=0,"",IF(T51="","",T51-M15))</f>
        <v/>
      </c>
      <c r="X51" s="88" t="str">
        <f>IF(M16=0,"",IF(U51="","",U51-M16))</f>
        <v/>
      </c>
      <c r="Y51" s="100" t="str">
        <f t="shared" si="12"/>
        <v/>
      </c>
      <c r="Z51" s="108" t="str">
        <f t="shared" si="1"/>
        <v/>
      </c>
      <c r="AA51" s="90" t="str">
        <f t="shared" si="2"/>
        <v/>
      </c>
      <c r="AB51" s="69" t="str">
        <f t="shared" si="3"/>
        <v/>
      </c>
      <c r="AC51" s="103"/>
      <c r="AD51" s="111" t="str">
        <f t="shared" si="4"/>
        <v/>
      </c>
      <c r="AE51" s="30" t="str">
        <f t="shared" si="5"/>
        <v/>
      </c>
      <c r="AF51" s="166" t="str">
        <f t="shared" si="6"/>
        <v/>
      </c>
      <c r="AG51" s="189"/>
    </row>
    <row r="52" spans="1:33" x14ac:dyDescent="0.25">
      <c r="A52" s="369">
        <v>44743</v>
      </c>
      <c r="B52" s="370"/>
      <c r="C52" s="158"/>
      <c r="D52" s="159"/>
      <c r="E52" s="159"/>
      <c r="F52" s="159"/>
      <c r="G52" s="159"/>
      <c r="H52" s="96" t="str">
        <f t="shared" si="7"/>
        <v/>
      </c>
      <c r="I52" s="159"/>
      <c r="J52" s="29" t="str">
        <f t="shared" si="8"/>
        <v/>
      </c>
      <c r="K52" s="272" t="str">
        <f t="shared" si="9"/>
        <v/>
      </c>
      <c r="L52" s="94" t="str">
        <f>IF(I9=0,"",IF(C52="","",C52-I9))</f>
        <v/>
      </c>
      <c r="M52" s="26" t="str">
        <f>IF(I10=0,"",IF(D52="","",D52-I10))</f>
        <v/>
      </c>
      <c r="N52" s="26" t="str">
        <f>IF(I11=0,"",IF(E52="","",E52-I11))</f>
        <v/>
      </c>
      <c r="O52" s="26" t="str">
        <f>IF(I12=0,"",IF(F52="","",F52-I12))</f>
        <v/>
      </c>
      <c r="P52" s="26" t="str">
        <f>IF(I13=0,"",IF(G52="","",G52-I13))</f>
        <v/>
      </c>
      <c r="Q52" s="26" t="str">
        <f t="shared" si="0"/>
        <v/>
      </c>
      <c r="R52" s="26" t="str">
        <f>IF(I14=0,"",IF(I52="","",I52-I14))</f>
        <v/>
      </c>
      <c r="S52" s="77" t="str">
        <f t="shared" si="10"/>
        <v/>
      </c>
      <c r="T52" s="84"/>
      <c r="U52" s="85"/>
      <c r="V52" s="74" t="str">
        <f t="shared" si="11"/>
        <v/>
      </c>
      <c r="W52" s="81" t="str">
        <f>IF(M15=0,"",IF(T52="","",T52-M15))</f>
        <v/>
      </c>
      <c r="X52" s="88" t="str">
        <f>IF(M16=0,"",IF(U52="","",U52-M16))</f>
        <v/>
      </c>
      <c r="Y52" s="100" t="str">
        <f t="shared" si="12"/>
        <v/>
      </c>
      <c r="Z52" s="108" t="str">
        <f t="shared" si="1"/>
        <v/>
      </c>
      <c r="AA52" s="90" t="str">
        <f t="shared" si="2"/>
        <v/>
      </c>
      <c r="AB52" s="69" t="str">
        <f t="shared" si="3"/>
        <v/>
      </c>
      <c r="AC52" s="103"/>
      <c r="AD52" s="111" t="str">
        <f t="shared" si="4"/>
        <v/>
      </c>
      <c r="AE52" s="30" t="str">
        <f t="shared" si="5"/>
        <v/>
      </c>
      <c r="AF52" s="166" t="str">
        <f t="shared" si="6"/>
        <v/>
      </c>
      <c r="AG52" s="189"/>
    </row>
    <row r="53" spans="1:33" x14ac:dyDescent="0.25">
      <c r="A53" s="369">
        <v>44774</v>
      </c>
      <c r="B53" s="370"/>
      <c r="C53" s="158"/>
      <c r="D53" s="159"/>
      <c r="E53" s="159"/>
      <c r="F53" s="159"/>
      <c r="G53" s="159"/>
      <c r="H53" s="96" t="str">
        <f t="shared" si="7"/>
        <v/>
      </c>
      <c r="I53" s="159"/>
      <c r="J53" s="29" t="str">
        <f t="shared" si="8"/>
        <v/>
      </c>
      <c r="K53" s="272" t="str">
        <f t="shared" si="9"/>
        <v/>
      </c>
      <c r="L53" s="94" t="str">
        <f>IF(I9=0,"",IF(C53="","",C53-I9))</f>
        <v/>
      </c>
      <c r="M53" s="26" t="str">
        <f>IF(I10=0,"",IF(D53="","",D53-I10))</f>
        <v/>
      </c>
      <c r="N53" s="26" t="str">
        <f>IF(I11=0,"",IF(E53="","",E53-I11))</f>
        <v/>
      </c>
      <c r="O53" s="26" t="str">
        <f>IF(I12=0,"",IF(F53="","",F53-I12))</f>
        <v/>
      </c>
      <c r="P53" s="26" t="str">
        <f>IF(I13=0,"",IF(G53="","",G53-I13))</f>
        <v/>
      </c>
      <c r="Q53" s="26" t="str">
        <f t="shared" si="0"/>
        <v/>
      </c>
      <c r="R53" s="26" t="str">
        <f>IF(I14=0,"",IF(I53="","",I53-I14))</f>
        <v/>
      </c>
      <c r="S53" s="77" t="str">
        <f t="shared" si="10"/>
        <v/>
      </c>
      <c r="T53" s="84"/>
      <c r="U53" s="85"/>
      <c r="V53" s="74" t="str">
        <f t="shared" si="11"/>
        <v/>
      </c>
      <c r="W53" s="81" t="str">
        <f>IF(M15=0,"",IF(T53="","",T53-M15))</f>
        <v/>
      </c>
      <c r="X53" s="88" t="str">
        <f>IF(M16=0,"",IF(U53="","",U53-M16))</f>
        <v/>
      </c>
      <c r="Y53" s="100" t="str">
        <f t="shared" si="12"/>
        <v/>
      </c>
      <c r="Z53" s="108" t="str">
        <f t="shared" si="1"/>
        <v/>
      </c>
      <c r="AA53" s="90" t="str">
        <f t="shared" si="2"/>
        <v/>
      </c>
      <c r="AB53" s="69" t="str">
        <f t="shared" si="3"/>
        <v/>
      </c>
      <c r="AC53" s="103"/>
      <c r="AD53" s="111" t="str">
        <f t="shared" si="4"/>
        <v/>
      </c>
      <c r="AE53" s="30" t="str">
        <f t="shared" si="5"/>
        <v/>
      </c>
      <c r="AF53" s="166" t="str">
        <f t="shared" si="6"/>
        <v/>
      </c>
      <c r="AG53" s="189"/>
    </row>
    <row r="54" spans="1:33" x14ac:dyDescent="0.25">
      <c r="A54" s="369">
        <v>44805</v>
      </c>
      <c r="B54" s="370"/>
      <c r="C54" s="158"/>
      <c r="D54" s="159"/>
      <c r="E54" s="159"/>
      <c r="F54" s="159"/>
      <c r="G54" s="159"/>
      <c r="H54" s="96" t="str">
        <f t="shared" si="7"/>
        <v/>
      </c>
      <c r="I54" s="159"/>
      <c r="J54" s="29" t="str">
        <f t="shared" si="8"/>
        <v/>
      </c>
      <c r="K54" s="272" t="str">
        <f t="shared" si="9"/>
        <v/>
      </c>
      <c r="L54" s="94" t="str">
        <f>IF(I9=0,"",IF(C54="","",C54-I9))</f>
        <v/>
      </c>
      <c r="M54" s="26" t="str">
        <f>IF(I10=0,"",IF(D54="","",D54-I10))</f>
        <v/>
      </c>
      <c r="N54" s="26" t="str">
        <f>IF(I11=0,"",IF(E54="","",E54-I11))</f>
        <v/>
      </c>
      <c r="O54" s="26" t="str">
        <f>IF(I12=0,"",IF(F54="","",F54-I12))</f>
        <v/>
      </c>
      <c r="P54" s="26" t="str">
        <f>IF(I13=0,"",IF(G54="","",G54-I13))</f>
        <v/>
      </c>
      <c r="Q54" s="26" t="str">
        <f t="shared" si="0"/>
        <v/>
      </c>
      <c r="R54" s="26" t="str">
        <f>IF(I14=0,"",IF(I54="","",I54-I14))</f>
        <v/>
      </c>
      <c r="S54" s="77" t="str">
        <f t="shared" si="10"/>
        <v/>
      </c>
      <c r="T54" s="84"/>
      <c r="U54" s="85"/>
      <c r="V54" s="74" t="str">
        <f t="shared" si="11"/>
        <v/>
      </c>
      <c r="W54" s="81" t="str">
        <f>IF(M15=0,"",IF(T54="","",T54-M15))</f>
        <v/>
      </c>
      <c r="X54" s="88" t="str">
        <f>IF(M16=0,"",IF(U54="","",U54-M16))</f>
        <v/>
      </c>
      <c r="Y54" s="100" t="str">
        <f t="shared" si="12"/>
        <v/>
      </c>
      <c r="Z54" s="108" t="str">
        <f t="shared" si="1"/>
        <v/>
      </c>
      <c r="AA54" s="90" t="str">
        <f t="shared" si="2"/>
        <v/>
      </c>
      <c r="AB54" s="69" t="str">
        <f t="shared" si="3"/>
        <v/>
      </c>
      <c r="AC54" s="103"/>
      <c r="AD54" s="111" t="str">
        <f t="shared" si="4"/>
        <v/>
      </c>
      <c r="AE54" s="30" t="str">
        <f t="shared" si="5"/>
        <v/>
      </c>
      <c r="AF54" s="166" t="str">
        <f t="shared" si="6"/>
        <v/>
      </c>
      <c r="AG54" s="189"/>
    </row>
    <row r="55" spans="1:33" x14ac:dyDescent="0.25">
      <c r="A55" s="369">
        <v>44835</v>
      </c>
      <c r="B55" s="370"/>
      <c r="C55" s="158"/>
      <c r="D55" s="159"/>
      <c r="E55" s="159"/>
      <c r="F55" s="159"/>
      <c r="G55" s="159"/>
      <c r="H55" s="96" t="str">
        <f t="shared" si="7"/>
        <v/>
      </c>
      <c r="I55" s="159"/>
      <c r="J55" s="29" t="str">
        <f t="shared" si="8"/>
        <v/>
      </c>
      <c r="K55" s="272" t="str">
        <f t="shared" si="9"/>
        <v/>
      </c>
      <c r="L55" s="94" t="str">
        <f>IF(I9=0,"",IF(C55="","",C55-I9))</f>
        <v/>
      </c>
      <c r="M55" s="26" t="str">
        <f>IF(I10=0,"",IF(D55="","",D55-I10))</f>
        <v/>
      </c>
      <c r="N55" s="26" t="str">
        <f>IF(I11=0,"",IF(E55="","",E55-I11))</f>
        <v/>
      </c>
      <c r="O55" s="26" t="str">
        <f>IF(I12=0,"",IF(F55="","",F55-I12))</f>
        <v/>
      </c>
      <c r="P55" s="26" t="str">
        <f>IF(I13=0,"",IF(G55="","",G55-I13))</f>
        <v/>
      </c>
      <c r="Q55" s="26" t="str">
        <f t="shared" si="0"/>
        <v/>
      </c>
      <c r="R55" s="26" t="str">
        <f>IF(I14=0,"",IF(I55="","",I55-I14))</f>
        <v/>
      </c>
      <c r="S55" s="77" t="str">
        <f t="shared" si="10"/>
        <v/>
      </c>
      <c r="T55" s="84"/>
      <c r="U55" s="85"/>
      <c r="V55" s="74" t="str">
        <f t="shared" si="11"/>
        <v/>
      </c>
      <c r="W55" s="81" t="str">
        <f>IF(M15=0,"",IF(T55="","",T55-M15))</f>
        <v/>
      </c>
      <c r="X55" s="88" t="str">
        <f>IF(M16=0,"",IF(U55="","",U55-M16))</f>
        <v/>
      </c>
      <c r="Y55" s="100" t="str">
        <f t="shared" si="12"/>
        <v/>
      </c>
      <c r="Z55" s="108" t="str">
        <f t="shared" si="1"/>
        <v/>
      </c>
      <c r="AA55" s="90" t="str">
        <f t="shared" si="2"/>
        <v/>
      </c>
      <c r="AB55" s="69" t="str">
        <f t="shared" si="3"/>
        <v/>
      </c>
      <c r="AC55" s="103"/>
      <c r="AD55" s="111" t="str">
        <f t="shared" si="4"/>
        <v/>
      </c>
      <c r="AE55" s="30" t="str">
        <f t="shared" si="5"/>
        <v/>
      </c>
      <c r="AF55" s="166" t="str">
        <f t="shared" si="6"/>
        <v/>
      </c>
      <c r="AG55" s="189"/>
    </row>
    <row r="56" spans="1:33" ht="15.75" thickBot="1" x14ac:dyDescent="0.3">
      <c r="A56" s="383">
        <v>44866</v>
      </c>
      <c r="B56" s="384"/>
      <c r="C56" s="194"/>
      <c r="D56" s="195"/>
      <c r="E56" s="195"/>
      <c r="F56" s="195"/>
      <c r="G56" s="195"/>
      <c r="H56" s="263" t="str">
        <f t="shared" si="7"/>
        <v/>
      </c>
      <c r="I56" s="195"/>
      <c r="J56" s="196" t="str">
        <f t="shared" si="8"/>
        <v/>
      </c>
      <c r="K56" s="273" t="str">
        <f t="shared" si="9"/>
        <v/>
      </c>
      <c r="L56" s="112" t="str">
        <f>IF(I9=0,"",IF(C56="","",C56-I9))</f>
        <v/>
      </c>
      <c r="M56" s="113" t="str">
        <f>IF(I10=0,"",IF(D56="","",D56-I10))</f>
        <v/>
      </c>
      <c r="N56" s="113" t="str">
        <f>IF(I11=0,"",IF(E56="","",E56-I11))</f>
        <v/>
      </c>
      <c r="O56" s="113" t="str">
        <f>IF(I12=0,"",IF(F56="","",F56-I12))</f>
        <v/>
      </c>
      <c r="P56" s="113" t="str">
        <f>IF(I13=0,"",IF(G56="","",G56-I13))</f>
        <v/>
      </c>
      <c r="Q56" s="113" t="str">
        <f t="shared" si="0"/>
        <v/>
      </c>
      <c r="R56" s="113" t="str">
        <f>IF(I14=0,"",IF(I56="","",I56-I14))</f>
        <v/>
      </c>
      <c r="S56" s="114" t="str">
        <f t="shared" si="10"/>
        <v/>
      </c>
      <c r="T56" s="115"/>
      <c r="U56" s="116"/>
      <c r="V56" s="117" t="str">
        <f t="shared" si="11"/>
        <v/>
      </c>
      <c r="W56" s="118" t="str">
        <f>IF(M15=0,"",IF(T56="","",T56-M15))</f>
        <v/>
      </c>
      <c r="X56" s="119" t="str">
        <f>IF(M16=0,"",IF(U56="","",U56-M16))</f>
        <v/>
      </c>
      <c r="Y56" s="120" t="str">
        <f t="shared" si="12"/>
        <v/>
      </c>
      <c r="Z56" s="121" t="str">
        <f t="shared" si="1"/>
        <v/>
      </c>
      <c r="AA56" s="122" t="str">
        <f t="shared" si="2"/>
        <v/>
      </c>
      <c r="AB56" s="123" t="str">
        <f t="shared" si="3"/>
        <v/>
      </c>
      <c r="AC56" s="124"/>
      <c r="AD56" s="125" t="str">
        <f t="shared" si="4"/>
        <v/>
      </c>
      <c r="AE56" s="126" t="str">
        <f t="shared" si="5"/>
        <v/>
      </c>
      <c r="AF56" s="167" t="str">
        <f t="shared" si="6"/>
        <v/>
      </c>
      <c r="AG56" s="190"/>
    </row>
    <row r="57" spans="1:33" x14ac:dyDescent="0.25">
      <c r="A57" s="377" t="s">
        <v>31</v>
      </c>
      <c r="B57" s="378"/>
      <c r="C57" s="31">
        <f t="shared" ref="C57:V57" si="13">IF(SUM(C27:C32,C33:C38,C39:C44,C45:C50,C51:C56)=0,"",SUM(C27:C32,C33:C38,C39:C44,C45:C50,C51:C56))</f>
        <v>1889</v>
      </c>
      <c r="D57" s="27">
        <f t="shared" si="13"/>
        <v>1167</v>
      </c>
      <c r="E57" s="27">
        <f t="shared" si="13"/>
        <v>1542</v>
      </c>
      <c r="F57" s="27">
        <f t="shared" si="13"/>
        <v>2374</v>
      </c>
      <c r="G57" s="27">
        <f t="shared" si="13"/>
        <v>759</v>
      </c>
      <c r="H57" s="27">
        <f t="shared" si="13"/>
        <v>7731</v>
      </c>
      <c r="I57" s="27">
        <f t="shared" si="13"/>
        <v>3922</v>
      </c>
      <c r="J57" s="32">
        <f t="shared" si="13"/>
        <v>11653</v>
      </c>
      <c r="K57" s="264" t="s">
        <v>6</v>
      </c>
      <c r="L57" s="151" t="s">
        <v>6</v>
      </c>
      <c r="M57" s="27" t="s">
        <v>6</v>
      </c>
      <c r="N57" s="27" t="s">
        <v>6</v>
      </c>
      <c r="O57" s="27" t="s">
        <v>6</v>
      </c>
      <c r="P57" s="27" t="s">
        <v>6</v>
      </c>
      <c r="Q57" s="27" t="s">
        <v>6</v>
      </c>
      <c r="R57" s="27" t="s">
        <v>6</v>
      </c>
      <c r="S57" s="32" t="s">
        <v>6</v>
      </c>
      <c r="T57" s="36">
        <f t="shared" si="13"/>
        <v>59480000</v>
      </c>
      <c r="U57" s="16">
        <f t="shared" si="13"/>
        <v>1430000</v>
      </c>
      <c r="V57" s="37">
        <f t="shared" si="13"/>
        <v>60910000</v>
      </c>
      <c r="W57" s="152" t="s">
        <v>6</v>
      </c>
      <c r="X57" s="16" t="s">
        <v>6</v>
      </c>
      <c r="Y57" s="37" t="s">
        <v>6</v>
      </c>
      <c r="Z57" s="152" t="s">
        <v>6</v>
      </c>
      <c r="AA57" s="16" t="s">
        <v>6</v>
      </c>
      <c r="AB57" s="37" t="s">
        <v>6</v>
      </c>
      <c r="AC57" s="131" t="s">
        <v>6</v>
      </c>
      <c r="AD57" s="133" t="s">
        <v>6</v>
      </c>
      <c r="AE57" s="127" t="s">
        <v>6</v>
      </c>
      <c r="AF57" s="40" t="s">
        <v>6</v>
      </c>
      <c r="AG57" s="40" t="s">
        <v>6</v>
      </c>
    </row>
    <row r="58" spans="1:33" ht="15.75" thickBot="1" x14ac:dyDescent="0.3">
      <c r="A58" s="379" t="s">
        <v>30</v>
      </c>
      <c r="B58" s="380"/>
      <c r="C58" s="33">
        <f t="shared" ref="C58:AF58" si="14">IF(SUM(C27:C32,C33:C38,C39:C44,C45:C50,C51:C56)=0," ",AVERAGE(C27:C32,C33:C38,C39:C44,C45:C50,C51:C56))</f>
        <v>236.125</v>
      </c>
      <c r="D58" s="28">
        <f t="shared" si="14"/>
        <v>145.875</v>
      </c>
      <c r="E58" s="28">
        <f t="shared" si="14"/>
        <v>192.75</v>
      </c>
      <c r="F58" s="28">
        <f t="shared" si="14"/>
        <v>296.75</v>
      </c>
      <c r="G58" s="28">
        <f t="shared" si="14"/>
        <v>94.875</v>
      </c>
      <c r="H58" s="28">
        <f t="shared" si="14"/>
        <v>966.375</v>
      </c>
      <c r="I58" s="28">
        <f t="shared" si="14"/>
        <v>490.25</v>
      </c>
      <c r="J58" s="34">
        <f t="shared" si="14"/>
        <v>1456.625</v>
      </c>
      <c r="K58" s="265">
        <f>IF(H57="","",H57/J57)</f>
        <v>0.66343430876169229</v>
      </c>
      <c r="L58" s="33">
        <f t="shared" si="14"/>
        <v>36.125</v>
      </c>
      <c r="M58" s="28">
        <f t="shared" si="14"/>
        <v>20.875</v>
      </c>
      <c r="N58" s="28">
        <f t="shared" si="14"/>
        <v>-7.25</v>
      </c>
      <c r="O58" s="28">
        <f t="shared" si="14"/>
        <v>-3.25</v>
      </c>
      <c r="P58" s="28">
        <f t="shared" si="14"/>
        <v>-0.125</v>
      </c>
      <c r="Q58" s="28">
        <f t="shared" si="14"/>
        <v>46.375</v>
      </c>
      <c r="R58" s="28">
        <f t="shared" si="14"/>
        <v>-61.75</v>
      </c>
      <c r="S58" s="34">
        <f t="shared" si="14"/>
        <v>-15.375</v>
      </c>
      <c r="T58" s="38">
        <f t="shared" si="14"/>
        <v>7435000</v>
      </c>
      <c r="U58" s="17">
        <f t="shared" si="14"/>
        <v>178750</v>
      </c>
      <c r="V58" s="39">
        <f t="shared" si="14"/>
        <v>7613750</v>
      </c>
      <c r="W58" s="38">
        <f t="shared" si="14"/>
        <v>-279000</v>
      </c>
      <c r="X58" s="17">
        <f t="shared" si="14"/>
        <v>18750</v>
      </c>
      <c r="Y58" s="39">
        <f t="shared" si="14"/>
        <v>-260250</v>
      </c>
      <c r="Z58" s="38">
        <f t="shared" si="14"/>
        <v>7723.5133713963078</v>
      </c>
      <c r="AA58" s="17">
        <f t="shared" si="14"/>
        <v>367.37672529326863</v>
      </c>
      <c r="AB58" s="39">
        <f t="shared" si="14"/>
        <v>5243.1293426385591</v>
      </c>
      <c r="AC58" s="132">
        <f t="shared" si="14"/>
        <v>50.625</v>
      </c>
      <c r="AD58" s="134">
        <f t="shared" si="14"/>
        <v>19.092914781297132</v>
      </c>
      <c r="AE58" s="128">
        <f t="shared" si="14"/>
        <v>9.6915177224736055</v>
      </c>
      <c r="AF58" s="35">
        <f t="shared" si="14"/>
        <v>28.784432503770741</v>
      </c>
      <c r="AG58" s="168" t="s">
        <v>6</v>
      </c>
    </row>
    <row r="60" spans="1:33" ht="15.75" thickBot="1" x14ac:dyDescent="0.3">
      <c r="A60" s="19" t="s">
        <v>107</v>
      </c>
      <c r="B60" s="19"/>
    </row>
    <row r="61" spans="1:33" ht="44.25" customHeight="1" x14ac:dyDescent="0.25">
      <c r="A61" s="374" t="s">
        <v>65</v>
      </c>
      <c r="B61" s="323"/>
      <c r="C61" s="323" t="s">
        <v>121</v>
      </c>
      <c r="D61" s="323"/>
      <c r="E61" s="323"/>
      <c r="F61" s="323"/>
      <c r="G61" s="323"/>
      <c r="H61" s="323"/>
      <c r="I61" s="323"/>
      <c r="J61" s="323"/>
      <c r="K61" s="279" t="s">
        <v>131</v>
      </c>
      <c r="L61" s="323" t="s">
        <v>63</v>
      </c>
      <c r="M61" s="323"/>
      <c r="N61" s="323"/>
      <c r="O61" s="323"/>
      <c r="P61" s="323"/>
      <c r="Q61" s="323"/>
      <c r="R61" s="323"/>
      <c r="S61" s="323"/>
      <c r="T61" s="323" t="s">
        <v>118</v>
      </c>
      <c r="U61" s="323"/>
      <c r="V61" s="323"/>
      <c r="W61" s="323" t="s">
        <v>122</v>
      </c>
      <c r="X61" s="323"/>
      <c r="Y61" s="323"/>
      <c r="Z61" s="323" t="s">
        <v>120</v>
      </c>
      <c r="AA61" s="323"/>
      <c r="AB61" s="323"/>
      <c r="AC61" s="323" t="s">
        <v>66</v>
      </c>
      <c r="AD61" s="323" t="s">
        <v>123</v>
      </c>
      <c r="AE61" s="323"/>
      <c r="AF61" s="324"/>
    </row>
    <row r="62" spans="1:33" ht="35.450000000000003" customHeight="1" thickBot="1" x14ac:dyDescent="0.3">
      <c r="A62" s="375"/>
      <c r="B62" s="326"/>
      <c r="C62" s="162" t="s">
        <v>47</v>
      </c>
      <c r="D62" s="162" t="s">
        <v>48</v>
      </c>
      <c r="E62" s="162" t="s">
        <v>56</v>
      </c>
      <c r="F62" s="162" t="s">
        <v>51</v>
      </c>
      <c r="G62" s="162" t="s">
        <v>52</v>
      </c>
      <c r="H62" s="73" t="s">
        <v>58</v>
      </c>
      <c r="I62" s="73" t="s">
        <v>60</v>
      </c>
      <c r="J62" s="162" t="s">
        <v>5</v>
      </c>
      <c r="K62" s="280"/>
      <c r="L62" s="162" t="s">
        <v>47</v>
      </c>
      <c r="M62" s="162" t="s">
        <v>48</v>
      </c>
      <c r="N62" s="162" t="s">
        <v>56</v>
      </c>
      <c r="O62" s="162" t="s">
        <v>51</v>
      </c>
      <c r="P62" s="162" t="s">
        <v>52</v>
      </c>
      <c r="Q62" s="73" t="s">
        <v>58</v>
      </c>
      <c r="R62" s="73" t="s">
        <v>60</v>
      </c>
      <c r="S62" s="161" t="s">
        <v>5</v>
      </c>
      <c r="T62" s="73" t="s">
        <v>58</v>
      </c>
      <c r="U62" s="73" t="s">
        <v>57</v>
      </c>
      <c r="V62" s="161" t="s">
        <v>5</v>
      </c>
      <c r="W62" s="73" t="s">
        <v>58</v>
      </c>
      <c r="X62" s="73" t="s">
        <v>57</v>
      </c>
      <c r="Y62" s="161" t="s">
        <v>5</v>
      </c>
      <c r="Z62" s="73" t="s">
        <v>58</v>
      </c>
      <c r="AA62" s="73" t="s">
        <v>57</v>
      </c>
      <c r="AB62" s="161" t="s">
        <v>5</v>
      </c>
      <c r="AC62" s="326"/>
      <c r="AD62" s="73" t="s">
        <v>58</v>
      </c>
      <c r="AE62" s="73" t="s">
        <v>57</v>
      </c>
      <c r="AF62" s="164" t="s">
        <v>5</v>
      </c>
    </row>
    <row r="63" spans="1:33" ht="14.45" customHeight="1" x14ac:dyDescent="0.25">
      <c r="A63" s="381" t="s">
        <v>22</v>
      </c>
      <c r="B63" s="41" t="s">
        <v>5</v>
      </c>
      <c r="C63" s="49">
        <f t="shared" ref="C63:V63" si="15">IF(SUM(C27:C32)=0,"",SUM(C27:C32))</f>
        <v>1471</v>
      </c>
      <c r="D63" s="50">
        <f t="shared" si="15"/>
        <v>827</v>
      </c>
      <c r="E63" s="50">
        <f t="shared" si="15"/>
        <v>1153</v>
      </c>
      <c r="F63" s="50">
        <f t="shared" si="15"/>
        <v>1775</v>
      </c>
      <c r="G63" s="50">
        <f t="shared" si="15"/>
        <v>578</v>
      </c>
      <c r="H63" s="50">
        <f t="shared" si="15"/>
        <v>5804</v>
      </c>
      <c r="I63" s="50">
        <f t="shared" si="15"/>
        <v>2977</v>
      </c>
      <c r="J63" s="51">
        <f t="shared" si="15"/>
        <v>8781</v>
      </c>
      <c r="K63" s="266" t="s">
        <v>6</v>
      </c>
      <c r="L63" s="149" t="s">
        <v>6</v>
      </c>
      <c r="M63" s="50" t="s">
        <v>6</v>
      </c>
      <c r="N63" s="50" t="s">
        <v>6</v>
      </c>
      <c r="O63" s="50" t="s">
        <v>6</v>
      </c>
      <c r="P63" s="50" t="s">
        <v>6</v>
      </c>
      <c r="Q63" s="50" t="s">
        <v>6</v>
      </c>
      <c r="R63" s="50" t="s">
        <v>6</v>
      </c>
      <c r="S63" s="51" t="s">
        <v>6</v>
      </c>
      <c r="T63" s="43">
        <f t="shared" si="15"/>
        <v>44230000</v>
      </c>
      <c r="U63" s="25">
        <f t="shared" si="15"/>
        <v>1131000</v>
      </c>
      <c r="V63" s="44">
        <f t="shared" si="15"/>
        <v>45361000</v>
      </c>
      <c r="W63" s="153" t="s">
        <v>6</v>
      </c>
      <c r="X63" s="25" t="s">
        <v>6</v>
      </c>
      <c r="Y63" s="44" t="s">
        <v>6</v>
      </c>
      <c r="Z63" s="153" t="s">
        <v>6</v>
      </c>
      <c r="AA63" s="25" t="s">
        <v>6</v>
      </c>
      <c r="AB63" s="44" t="s">
        <v>6</v>
      </c>
      <c r="AC63" s="135" t="s">
        <v>6</v>
      </c>
      <c r="AD63" s="136" t="s">
        <v>6</v>
      </c>
      <c r="AE63" s="136" t="s">
        <v>6</v>
      </c>
      <c r="AF63" s="47" t="s">
        <v>6</v>
      </c>
    </row>
    <row r="64" spans="1:33" ht="26.25" thickBot="1" x14ac:dyDescent="0.3">
      <c r="A64" s="382"/>
      <c r="B64" s="55" t="s">
        <v>30</v>
      </c>
      <c r="C64" s="56">
        <f t="shared" ref="C64:AF64" si="16">IF(SUM(C27:C32)=0,"",AVERAGE(C27:C32))</f>
        <v>245.16666666666666</v>
      </c>
      <c r="D64" s="57">
        <f t="shared" si="16"/>
        <v>137.83333333333334</v>
      </c>
      <c r="E64" s="57">
        <f t="shared" si="16"/>
        <v>192.16666666666666</v>
      </c>
      <c r="F64" s="57">
        <f t="shared" si="16"/>
        <v>295.83333333333331</v>
      </c>
      <c r="G64" s="57">
        <f t="shared" si="16"/>
        <v>96.333333333333329</v>
      </c>
      <c r="H64" s="57">
        <f t="shared" si="16"/>
        <v>967.33333333333337</v>
      </c>
      <c r="I64" s="57">
        <f t="shared" si="16"/>
        <v>496.16666666666669</v>
      </c>
      <c r="J64" s="58">
        <f t="shared" si="16"/>
        <v>1463.5</v>
      </c>
      <c r="K64" s="267">
        <f t="shared" ref="K64" si="17">IF(SUM(K27:K32)=0,"",AVERAGE(K27:K32))</f>
        <v>0.66136015914634227</v>
      </c>
      <c r="L64" s="56">
        <f t="shared" si="16"/>
        <v>45.166666666666664</v>
      </c>
      <c r="M64" s="57">
        <f t="shared" si="16"/>
        <v>12.833333333333334</v>
      </c>
      <c r="N64" s="57">
        <f t="shared" si="16"/>
        <v>-7.833333333333333</v>
      </c>
      <c r="O64" s="57">
        <f t="shared" si="16"/>
        <v>-4.166666666666667</v>
      </c>
      <c r="P64" s="57">
        <f t="shared" si="16"/>
        <v>1.3333333333333333</v>
      </c>
      <c r="Q64" s="57">
        <f t="shared" si="16"/>
        <v>47.333333333333336</v>
      </c>
      <c r="R64" s="57">
        <f t="shared" si="16"/>
        <v>-55.833333333333336</v>
      </c>
      <c r="S64" s="58">
        <f t="shared" si="16"/>
        <v>-8.5</v>
      </c>
      <c r="T64" s="59">
        <f t="shared" si="16"/>
        <v>7371666.666666667</v>
      </c>
      <c r="U64" s="60">
        <f t="shared" si="16"/>
        <v>188500</v>
      </c>
      <c r="V64" s="61">
        <f t="shared" si="16"/>
        <v>7560166.666666667</v>
      </c>
      <c r="W64" s="59">
        <f t="shared" si="16"/>
        <v>-342333.33333333331</v>
      </c>
      <c r="X64" s="60">
        <f t="shared" si="16"/>
        <v>28500</v>
      </c>
      <c r="Y64" s="61">
        <f t="shared" si="16"/>
        <v>-313833.33333333331</v>
      </c>
      <c r="Z64" s="145">
        <f t="shared" si="16"/>
        <v>7655.8279808637644</v>
      </c>
      <c r="AA64" s="60">
        <f t="shared" si="16"/>
        <v>384.12849778635365</v>
      </c>
      <c r="AB64" s="60">
        <f t="shared" si="16"/>
        <v>5185.6842423446215</v>
      </c>
      <c r="AC64" s="137">
        <f t="shared" si="16"/>
        <v>50.666666666666664</v>
      </c>
      <c r="AD64" s="138">
        <f t="shared" si="16"/>
        <v>19.094801407742583</v>
      </c>
      <c r="AE64" s="138">
        <f t="shared" si="16"/>
        <v>9.8039844142785331</v>
      </c>
      <c r="AF64" s="139">
        <f t="shared" si="16"/>
        <v>28.898785822021114</v>
      </c>
    </row>
    <row r="65" spans="1:32" ht="14.45" customHeight="1" x14ac:dyDescent="0.25">
      <c r="A65" s="385" t="s">
        <v>23</v>
      </c>
      <c r="B65" s="42" t="s">
        <v>5</v>
      </c>
      <c r="C65" s="52">
        <f t="shared" ref="C65:AB65" si="18">IF(SUM(C33:C38)=0,"",SUM(C33:C38))</f>
        <v>418</v>
      </c>
      <c r="D65" s="53">
        <f t="shared" si="18"/>
        <v>340</v>
      </c>
      <c r="E65" s="53">
        <f t="shared" si="18"/>
        <v>389</v>
      </c>
      <c r="F65" s="53">
        <f t="shared" si="18"/>
        <v>599</v>
      </c>
      <c r="G65" s="53">
        <f t="shared" si="18"/>
        <v>181</v>
      </c>
      <c r="H65" s="53">
        <f t="shared" si="18"/>
        <v>1927</v>
      </c>
      <c r="I65" s="53">
        <f t="shared" si="18"/>
        <v>945</v>
      </c>
      <c r="J65" s="54">
        <f t="shared" si="18"/>
        <v>2872</v>
      </c>
      <c r="K65" s="268" t="s">
        <v>6</v>
      </c>
      <c r="L65" s="150" t="s">
        <v>6</v>
      </c>
      <c r="M65" s="53" t="s">
        <v>6</v>
      </c>
      <c r="N65" s="53" t="s">
        <v>6</v>
      </c>
      <c r="O65" s="53" t="s">
        <v>6</v>
      </c>
      <c r="P65" s="53" t="s">
        <v>6</v>
      </c>
      <c r="Q65" s="53" t="s">
        <v>6</v>
      </c>
      <c r="R65" s="53" t="s">
        <v>6</v>
      </c>
      <c r="S65" s="54" t="s">
        <v>6</v>
      </c>
      <c r="T65" s="45">
        <f t="shared" si="18"/>
        <v>15250000</v>
      </c>
      <c r="U65" s="18">
        <f t="shared" si="18"/>
        <v>299000</v>
      </c>
      <c r="V65" s="46">
        <f t="shared" si="18"/>
        <v>15549000</v>
      </c>
      <c r="W65" s="154" t="s">
        <v>6</v>
      </c>
      <c r="X65" s="18" t="s">
        <v>6</v>
      </c>
      <c r="Y65" s="46" t="s">
        <v>6</v>
      </c>
      <c r="Z65" s="146">
        <f t="shared" si="18"/>
        <v>15853.139085987877</v>
      </c>
      <c r="AA65" s="18">
        <f t="shared" si="18"/>
        <v>634.24281562802707</v>
      </c>
      <c r="AB65" s="18">
        <f t="shared" si="18"/>
        <v>10830.929287040752</v>
      </c>
      <c r="AC65" s="92" t="s">
        <v>6</v>
      </c>
      <c r="AD65" s="140" t="s">
        <v>6</v>
      </c>
      <c r="AE65" s="140" t="s">
        <v>6</v>
      </c>
      <c r="AF65" s="48" t="s">
        <v>6</v>
      </c>
    </row>
    <row r="66" spans="1:32" ht="26.25" thickBot="1" x14ac:dyDescent="0.3">
      <c r="A66" s="386"/>
      <c r="B66" s="62" t="s">
        <v>30</v>
      </c>
      <c r="C66" s="63">
        <f t="shared" ref="C66:AF66" si="19">IF(SUM(C33:C38)=0,"",AVERAGE(C33:C38))</f>
        <v>209</v>
      </c>
      <c r="D66" s="64">
        <f t="shared" si="19"/>
        <v>170</v>
      </c>
      <c r="E66" s="64">
        <f t="shared" si="19"/>
        <v>194.5</v>
      </c>
      <c r="F66" s="64">
        <f t="shared" si="19"/>
        <v>299.5</v>
      </c>
      <c r="G66" s="64">
        <f t="shared" si="19"/>
        <v>90.5</v>
      </c>
      <c r="H66" s="64">
        <f t="shared" si="19"/>
        <v>963.5</v>
      </c>
      <c r="I66" s="64">
        <f t="shared" si="19"/>
        <v>472.5</v>
      </c>
      <c r="J66" s="65">
        <f t="shared" si="19"/>
        <v>1436</v>
      </c>
      <c r="K66" s="269">
        <f t="shared" ref="K66" si="20">IF(SUM(K33:K38)=0,"",AVERAGE(K33:K38))</f>
        <v>0.67080506006437846</v>
      </c>
      <c r="L66" s="63">
        <f t="shared" si="19"/>
        <v>9</v>
      </c>
      <c r="M66" s="64">
        <f t="shared" si="19"/>
        <v>45</v>
      </c>
      <c r="N66" s="64">
        <f t="shared" si="19"/>
        <v>-5.5</v>
      </c>
      <c r="O66" s="64">
        <f t="shared" si="19"/>
        <v>-0.5</v>
      </c>
      <c r="P66" s="64">
        <f t="shared" si="19"/>
        <v>-4.5</v>
      </c>
      <c r="Q66" s="64">
        <f t="shared" si="19"/>
        <v>43.5</v>
      </c>
      <c r="R66" s="64">
        <f t="shared" si="19"/>
        <v>-79.5</v>
      </c>
      <c r="S66" s="65">
        <f t="shared" si="19"/>
        <v>-36</v>
      </c>
      <c r="T66" s="66">
        <f t="shared" si="19"/>
        <v>7625000</v>
      </c>
      <c r="U66" s="67">
        <f t="shared" si="19"/>
        <v>149500</v>
      </c>
      <c r="V66" s="68">
        <f t="shared" si="19"/>
        <v>7774500</v>
      </c>
      <c r="W66" s="66">
        <f t="shared" si="19"/>
        <v>-89000</v>
      </c>
      <c r="X66" s="67">
        <f t="shared" si="19"/>
        <v>-10500</v>
      </c>
      <c r="Y66" s="68">
        <f t="shared" si="19"/>
        <v>-99500</v>
      </c>
      <c r="Z66" s="147">
        <f t="shared" si="19"/>
        <v>7926.5695429939387</v>
      </c>
      <c r="AA66" s="67">
        <f t="shared" si="19"/>
        <v>317.12140781401354</v>
      </c>
      <c r="AB66" s="67">
        <f t="shared" si="19"/>
        <v>5415.4646435203758</v>
      </c>
      <c r="AC66" s="64">
        <f t="shared" si="19"/>
        <v>50.5</v>
      </c>
      <c r="AD66" s="141">
        <f t="shared" si="19"/>
        <v>19.087254901960783</v>
      </c>
      <c r="AE66" s="141">
        <f t="shared" si="19"/>
        <v>9.354117647058823</v>
      </c>
      <c r="AF66" s="142">
        <f t="shared" si="19"/>
        <v>28.441372549019608</v>
      </c>
    </row>
    <row r="67" spans="1:32" ht="14.45" customHeight="1" x14ac:dyDescent="0.25">
      <c r="A67" s="381" t="s">
        <v>24</v>
      </c>
      <c r="B67" s="41" t="s">
        <v>5</v>
      </c>
      <c r="C67" s="49" t="str">
        <f>IF(SUM(C39:C44)=0,"",SUM(C39:C44))</f>
        <v/>
      </c>
      <c r="D67" s="50" t="str">
        <f t="shared" ref="D67:V67" si="21">IF(SUM(D39:D44)=0,"",SUM(D39:D44))</f>
        <v/>
      </c>
      <c r="E67" s="50" t="str">
        <f t="shared" si="21"/>
        <v/>
      </c>
      <c r="F67" s="50" t="str">
        <f t="shared" si="21"/>
        <v/>
      </c>
      <c r="G67" s="50" t="str">
        <f t="shared" si="21"/>
        <v/>
      </c>
      <c r="H67" s="50" t="str">
        <f t="shared" si="21"/>
        <v/>
      </c>
      <c r="I67" s="50" t="str">
        <f t="shared" si="21"/>
        <v/>
      </c>
      <c r="J67" s="51" t="str">
        <f t="shared" si="21"/>
        <v/>
      </c>
      <c r="K67" s="266" t="s">
        <v>6</v>
      </c>
      <c r="L67" s="149" t="s">
        <v>6</v>
      </c>
      <c r="M67" s="50" t="s">
        <v>6</v>
      </c>
      <c r="N67" s="50" t="s">
        <v>6</v>
      </c>
      <c r="O67" s="50" t="s">
        <v>6</v>
      </c>
      <c r="P67" s="50" t="s">
        <v>6</v>
      </c>
      <c r="Q67" s="50" t="s">
        <v>6</v>
      </c>
      <c r="R67" s="50" t="s">
        <v>6</v>
      </c>
      <c r="S67" s="51" t="s">
        <v>6</v>
      </c>
      <c r="T67" s="43" t="str">
        <f t="shared" si="21"/>
        <v/>
      </c>
      <c r="U67" s="25" t="str">
        <f t="shared" si="21"/>
        <v/>
      </c>
      <c r="V67" s="44" t="str">
        <f t="shared" si="21"/>
        <v/>
      </c>
      <c r="W67" s="153" t="s">
        <v>6</v>
      </c>
      <c r="X67" s="25" t="s">
        <v>6</v>
      </c>
      <c r="Y67" s="44" t="s">
        <v>6</v>
      </c>
      <c r="Z67" s="153" t="s">
        <v>6</v>
      </c>
      <c r="AA67" s="25" t="s">
        <v>6</v>
      </c>
      <c r="AB67" s="44" t="s">
        <v>6</v>
      </c>
      <c r="AC67" s="92" t="s">
        <v>6</v>
      </c>
      <c r="AD67" s="140" t="s">
        <v>6</v>
      </c>
      <c r="AE67" s="140" t="s">
        <v>6</v>
      </c>
      <c r="AF67" s="48" t="s">
        <v>6</v>
      </c>
    </row>
    <row r="68" spans="1:32" ht="26.25" thickBot="1" x14ac:dyDescent="0.3">
      <c r="A68" s="382"/>
      <c r="B68" s="55" t="s">
        <v>30</v>
      </c>
      <c r="C68" s="56" t="str">
        <f>IF(SUM(C39:C44)=0,"",AVERAGE(C39:C44))</f>
        <v/>
      </c>
      <c r="D68" s="57" t="str">
        <f t="shared" ref="D68:AF68" si="22">IF(SUM(D39:D44)=0,"",AVERAGE(D39:D44))</f>
        <v/>
      </c>
      <c r="E68" s="57" t="str">
        <f t="shared" si="22"/>
        <v/>
      </c>
      <c r="F68" s="57" t="str">
        <f t="shared" si="22"/>
        <v/>
      </c>
      <c r="G68" s="57" t="str">
        <f t="shared" si="22"/>
        <v/>
      </c>
      <c r="H68" s="57" t="str">
        <f t="shared" si="22"/>
        <v/>
      </c>
      <c r="I68" s="57" t="str">
        <f t="shared" si="22"/>
        <v/>
      </c>
      <c r="J68" s="58" t="str">
        <f t="shared" si="22"/>
        <v/>
      </c>
      <c r="K68" s="267" t="str">
        <f t="shared" ref="K68" si="23">IF(SUM(K39:K44)=0,"",AVERAGE(K39:K44))</f>
        <v/>
      </c>
      <c r="L68" s="56" t="str">
        <f t="shared" si="22"/>
        <v/>
      </c>
      <c r="M68" s="57" t="str">
        <f t="shared" si="22"/>
        <v/>
      </c>
      <c r="N68" s="57" t="str">
        <f t="shared" si="22"/>
        <v/>
      </c>
      <c r="O68" s="57" t="str">
        <f t="shared" si="22"/>
        <v/>
      </c>
      <c r="P68" s="57" t="str">
        <f t="shared" si="22"/>
        <v/>
      </c>
      <c r="Q68" s="57" t="str">
        <f t="shared" si="22"/>
        <v/>
      </c>
      <c r="R68" s="57" t="str">
        <f t="shared" si="22"/>
        <v/>
      </c>
      <c r="S68" s="58" t="str">
        <f t="shared" si="22"/>
        <v/>
      </c>
      <c r="T68" s="59" t="str">
        <f t="shared" si="22"/>
        <v/>
      </c>
      <c r="U68" s="60" t="str">
        <f t="shared" si="22"/>
        <v/>
      </c>
      <c r="V68" s="61" t="str">
        <f t="shared" si="22"/>
        <v/>
      </c>
      <c r="W68" s="59" t="str">
        <f t="shared" si="22"/>
        <v/>
      </c>
      <c r="X68" s="60" t="str">
        <f t="shared" si="22"/>
        <v/>
      </c>
      <c r="Y68" s="61" t="str">
        <f t="shared" si="22"/>
        <v/>
      </c>
      <c r="Z68" s="145" t="str">
        <f t="shared" si="22"/>
        <v/>
      </c>
      <c r="AA68" s="60" t="str">
        <f t="shared" si="22"/>
        <v/>
      </c>
      <c r="AB68" s="60" t="str">
        <f t="shared" si="22"/>
        <v/>
      </c>
      <c r="AC68" s="57" t="str">
        <f t="shared" si="22"/>
        <v/>
      </c>
      <c r="AD68" s="57" t="str">
        <f t="shared" si="22"/>
        <v/>
      </c>
      <c r="AE68" s="57" t="str">
        <f t="shared" si="22"/>
        <v/>
      </c>
      <c r="AF68" s="58" t="str">
        <f t="shared" si="22"/>
        <v/>
      </c>
    </row>
    <row r="69" spans="1:32" ht="14.45" customHeight="1" x14ac:dyDescent="0.25">
      <c r="A69" s="385" t="s">
        <v>25</v>
      </c>
      <c r="B69" s="42" t="s">
        <v>5</v>
      </c>
      <c r="C69" s="52" t="str">
        <f>IF(SUM(C45:C50)=0,"",SUM(C45:C50))</f>
        <v/>
      </c>
      <c r="D69" s="53" t="str">
        <f t="shared" ref="D69:V69" si="24">IF(SUM(D45:D50)=0,"",SUM(D45:D50))</f>
        <v/>
      </c>
      <c r="E69" s="53" t="str">
        <f t="shared" si="24"/>
        <v/>
      </c>
      <c r="F69" s="53" t="str">
        <f t="shared" si="24"/>
        <v/>
      </c>
      <c r="G69" s="53" t="str">
        <f t="shared" si="24"/>
        <v/>
      </c>
      <c r="H69" s="53" t="str">
        <f t="shared" si="24"/>
        <v/>
      </c>
      <c r="I69" s="53" t="str">
        <f t="shared" si="24"/>
        <v/>
      </c>
      <c r="J69" s="54" t="str">
        <f t="shared" si="24"/>
        <v/>
      </c>
      <c r="K69" s="268" t="s">
        <v>6</v>
      </c>
      <c r="L69" s="150" t="s">
        <v>6</v>
      </c>
      <c r="M69" s="53" t="s">
        <v>6</v>
      </c>
      <c r="N69" s="53" t="s">
        <v>6</v>
      </c>
      <c r="O69" s="53" t="s">
        <v>6</v>
      </c>
      <c r="P69" s="53" t="s">
        <v>6</v>
      </c>
      <c r="Q69" s="53" t="s">
        <v>6</v>
      </c>
      <c r="R69" s="53" t="s">
        <v>6</v>
      </c>
      <c r="S69" s="54" t="s">
        <v>6</v>
      </c>
      <c r="T69" s="45" t="str">
        <f t="shared" si="24"/>
        <v/>
      </c>
      <c r="U69" s="18" t="str">
        <f t="shared" si="24"/>
        <v/>
      </c>
      <c r="V69" s="46" t="str">
        <f t="shared" si="24"/>
        <v/>
      </c>
      <c r="W69" s="154" t="s">
        <v>6</v>
      </c>
      <c r="X69" s="18" t="s">
        <v>6</v>
      </c>
      <c r="Y69" s="46" t="s">
        <v>6</v>
      </c>
      <c r="Z69" s="154" t="s">
        <v>6</v>
      </c>
      <c r="AA69" s="18" t="s">
        <v>6</v>
      </c>
      <c r="AB69" s="46" t="s">
        <v>6</v>
      </c>
      <c r="AC69" s="92" t="s">
        <v>6</v>
      </c>
      <c r="AD69" s="140" t="s">
        <v>6</v>
      </c>
      <c r="AE69" s="140" t="s">
        <v>6</v>
      </c>
      <c r="AF69" s="48" t="s">
        <v>6</v>
      </c>
    </row>
    <row r="70" spans="1:32" ht="26.25" thickBot="1" x14ac:dyDescent="0.3">
      <c r="A70" s="386"/>
      <c r="B70" s="62" t="s">
        <v>30</v>
      </c>
      <c r="C70" s="63" t="str">
        <f>IF(SUM(C45:C50)=0,"",AVERAGE(C45:C50))</f>
        <v/>
      </c>
      <c r="D70" s="64" t="str">
        <f t="shared" ref="D70:AF70" si="25">IF(SUM(D45:D50)=0,"",AVERAGE(D45:D50))</f>
        <v/>
      </c>
      <c r="E70" s="64" t="str">
        <f t="shared" si="25"/>
        <v/>
      </c>
      <c r="F70" s="64" t="str">
        <f t="shared" si="25"/>
        <v/>
      </c>
      <c r="G70" s="64" t="str">
        <f t="shared" si="25"/>
        <v/>
      </c>
      <c r="H70" s="64" t="str">
        <f t="shared" si="25"/>
        <v/>
      </c>
      <c r="I70" s="64" t="str">
        <f t="shared" si="25"/>
        <v/>
      </c>
      <c r="J70" s="65" t="str">
        <f t="shared" si="25"/>
        <v/>
      </c>
      <c r="K70" s="269" t="str">
        <f t="shared" ref="K70" si="26">IF(SUM(K45:K50)=0,"",AVERAGE(K45:K50))</f>
        <v/>
      </c>
      <c r="L70" s="63" t="str">
        <f t="shared" si="25"/>
        <v/>
      </c>
      <c r="M70" s="64" t="str">
        <f t="shared" si="25"/>
        <v/>
      </c>
      <c r="N70" s="64" t="str">
        <f t="shared" si="25"/>
        <v/>
      </c>
      <c r="O70" s="64" t="str">
        <f t="shared" si="25"/>
        <v/>
      </c>
      <c r="P70" s="64" t="str">
        <f t="shared" si="25"/>
        <v/>
      </c>
      <c r="Q70" s="64" t="str">
        <f t="shared" si="25"/>
        <v/>
      </c>
      <c r="R70" s="64" t="str">
        <f t="shared" si="25"/>
        <v/>
      </c>
      <c r="S70" s="65" t="str">
        <f t="shared" si="25"/>
        <v/>
      </c>
      <c r="T70" s="66" t="str">
        <f t="shared" si="25"/>
        <v/>
      </c>
      <c r="U70" s="67" t="str">
        <f t="shared" si="25"/>
        <v/>
      </c>
      <c r="V70" s="68" t="str">
        <f t="shared" si="25"/>
        <v/>
      </c>
      <c r="W70" s="66" t="str">
        <f t="shared" si="25"/>
        <v/>
      </c>
      <c r="X70" s="67" t="str">
        <f t="shared" si="25"/>
        <v/>
      </c>
      <c r="Y70" s="68" t="str">
        <f t="shared" si="25"/>
        <v/>
      </c>
      <c r="Z70" s="147" t="str">
        <f t="shared" si="25"/>
        <v/>
      </c>
      <c r="AA70" s="67" t="str">
        <f t="shared" si="25"/>
        <v/>
      </c>
      <c r="AB70" s="67" t="str">
        <f t="shared" si="25"/>
        <v/>
      </c>
      <c r="AC70" s="64" t="str">
        <f t="shared" si="25"/>
        <v/>
      </c>
      <c r="AD70" s="64" t="str">
        <f t="shared" si="25"/>
        <v/>
      </c>
      <c r="AE70" s="64" t="str">
        <f t="shared" si="25"/>
        <v/>
      </c>
      <c r="AF70" s="65" t="str">
        <f t="shared" si="25"/>
        <v/>
      </c>
    </row>
    <row r="71" spans="1:32" ht="14.45" customHeight="1" x14ac:dyDescent="0.25">
      <c r="A71" s="381" t="s">
        <v>26</v>
      </c>
      <c r="B71" s="41" t="s">
        <v>5</v>
      </c>
      <c r="C71" s="49" t="str">
        <f>IF(SUM(C51:C56)=0,"",SUM(C51:C56))</f>
        <v/>
      </c>
      <c r="D71" s="50" t="str">
        <f t="shared" ref="D71:V71" si="27">IF(SUM(D51:D56)=0,"",SUM(D51:D56))</f>
        <v/>
      </c>
      <c r="E71" s="50" t="str">
        <f t="shared" si="27"/>
        <v/>
      </c>
      <c r="F71" s="50" t="str">
        <f t="shared" si="27"/>
        <v/>
      </c>
      <c r="G71" s="50" t="str">
        <f t="shared" si="27"/>
        <v/>
      </c>
      <c r="H71" s="50" t="str">
        <f t="shared" si="27"/>
        <v/>
      </c>
      <c r="I71" s="50" t="str">
        <f t="shared" si="27"/>
        <v/>
      </c>
      <c r="J71" s="51" t="str">
        <f t="shared" si="27"/>
        <v/>
      </c>
      <c r="K71" s="266" t="s">
        <v>6</v>
      </c>
      <c r="L71" s="149" t="s">
        <v>6</v>
      </c>
      <c r="M71" s="50" t="s">
        <v>6</v>
      </c>
      <c r="N71" s="50" t="s">
        <v>6</v>
      </c>
      <c r="O71" s="50" t="s">
        <v>6</v>
      </c>
      <c r="P71" s="50" t="s">
        <v>6</v>
      </c>
      <c r="Q71" s="50" t="s">
        <v>6</v>
      </c>
      <c r="R71" s="50" t="s">
        <v>6</v>
      </c>
      <c r="S71" s="51" t="s">
        <v>6</v>
      </c>
      <c r="T71" s="43" t="str">
        <f t="shared" si="27"/>
        <v/>
      </c>
      <c r="U71" s="25" t="str">
        <f t="shared" si="27"/>
        <v/>
      </c>
      <c r="V71" s="44" t="str">
        <f t="shared" si="27"/>
        <v/>
      </c>
      <c r="W71" s="153" t="s">
        <v>6</v>
      </c>
      <c r="X71" s="25" t="s">
        <v>6</v>
      </c>
      <c r="Y71" s="44" t="s">
        <v>6</v>
      </c>
      <c r="Z71" s="153" t="s">
        <v>6</v>
      </c>
      <c r="AA71" s="25" t="s">
        <v>6</v>
      </c>
      <c r="AB71" s="44" t="s">
        <v>6</v>
      </c>
      <c r="AC71" s="92" t="s">
        <v>6</v>
      </c>
      <c r="AD71" s="140" t="s">
        <v>6</v>
      </c>
      <c r="AE71" s="140" t="s">
        <v>6</v>
      </c>
      <c r="AF71" s="48" t="s">
        <v>6</v>
      </c>
    </row>
    <row r="72" spans="1:32" ht="26.25" thickBot="1" x14ac:dyDescent="0.3">
      <c r="A72" s="382"/>
      <c r="B72" s="55" t="s">
        <v>30</v>
      </c>
      <c r="C72" s="56" t="str">
        <f>IF(SUM(C51:C56)=0,"",AVERAGE(C51:C56))</f>
        <v/>
      </c>
      <c r="D72" s="57" t="str">
        <f t="shared" ref="D72:AF72" si="28">IF(SUM(D51:D56)=0,"",AVERAGE(D51:D56))</f>
        <v/>
      </c>
      <c r="E72" s="57" t="str">
        <f t="shared" si="28"/>
        <v/>
      </c>
      <c r="F72" s="57" t="str">
        <f t="shared" si="28"/>
        <v/>
      </c>
      <c r="G72" s="57" t="str">
        <f t="shared" si="28"/>
        <v/>
      </c>
      <c r="H72" s="57" t="str">
        <f t="shared" si="28"/>
        <v/>
      </c>
      <c r="I72" s="57" t="str">
        <f t="shared" si="28"/>
        <v/>
      </c>
      <c r="J72" s="58" t="str">
        <f t="shared" si="28"/>
        <v/>
      </c>
      <c r="K72" s="267" t="str">
        <f t="shared" ref="K72" si="29">IF(SUM(K51:K56)=0,"",AVERAGE(K51:K56))</f>
        <v/>
      </c>
      <c r="L72" s="56" t="str">
        <f t="shared" si="28"/>
        <v/>
      </c>
      <c r="M72" s="57" t="str">
        <f t="shared" si="28"/>
        <v/>
      </c>
      <c r="N72" s="57" t="str">
        <f t="shared" si="28"/>
        <v/>
      </c>
      <c r="O72" s="57" t="str">
        <f t="shared" si="28"/>
        <v/>
      </c>
      <c r="P72" s="57" t="str">
        <f t="shared" si="28"/>
        <v/>
      </c>
      <c r="Q72" s="57" t="str">
        <f t="shared" si="28"/>
        <v/>
      </c>
      <c r="R72" s="57" t="str">
        <f t="shared" si="28"/>
        <v/>
      </c>
      <c r="S72" s="58" t="str">
        <f t="shared" si="28"/>
        <v/>
      </c>
      <c r="T72" s="59" t="str">
        <f t="shared" si="28"/>
        <v/>
      </c>
      <c r="U72" s="60" t="str">
        <f t="shared" si="28"/>
        <v/>
      </c>
      <c r="V72" s="61" t="str">
        <f t="shared" si="28"/>
        <v/>
      </c>
      <c r="W72" s="59" t="str">
        <f t="shared" si="28"/>
        <v/>
      </c>
      <c r="X72" s="60" t="str">
        <f t="shared" si="28"/>
        <v/>
      </c>
      <c r="Y72" s="61" t="str">
        <f t="shared" si="28"/>
        <v/>
      </c>
      <c r="Z72" s="145" t="str">
        <f t="shared" si="28"/>
        <v/>
      </c>
      <c r="AA72" s="60" t="str">
        <f t="shared" si="28"/>
        <v/>
      </c>
      <c r="AB72" s="60" t="str">
        <f t="shared" si="28"/>
        <v/>
      </c>
      <c r="AC72" s="57" t="str">
        <f t="shared" si="28"/>
        <v/>
      </c>
      <c r="AD72" s="57" t="str">
        <f t="shared" si="28"/>
        <v/>
      </c>
      <c r="AE72" s="57" t="str">
        <f t="shared" si="28"/>
        <v/>
      </c>
      <c r="AF72" s="58" t="str">
        <f t="shared" si="28"/>
        <v/>
      </c>
    </row>
    <row r="73" spans="1:32" x14ac:dyDescent="0.25">
      <c r="A73" s="377" t="s">
        <v>31</v>
      </c>
      <c r="B73" s="378"/>
      <c r="C73" s="31">
        <f t="shared" ref="C73:V73" si="30">C57</f>
        <v>1889</v>
      </c>
      <c r="D73" s="27">
        <f t="shared" si="30"/>
        <v>1167</v>
      </c>
      <c r="E73" s="27">
        <f t="shared" si="30"/>
        <v>1542</v>
      </c>
      <c r="F73" s="27">
        <f t="shared" si="30"/>
        <v>2374</v>
      </c>
      <c r="G73" s="27">
        <f t="shared" si="30"/>
        <v>759</v>
      </c>
      <c r="H73" s="27">
        <f t="shared" si="30"/>
        <v>7731</v>
      </c>
      <c r="I73" s="27">
        <f t="shared" si="30"/>
        <v>3922</v>
      </c>
      <c r="J73" s="32">
        <f t="shared" si="30"/>
        <v>11653</v>
      </c>
      <c r="K73" s="262" t="str">
        <f t="shared" ref="K73" si="31">K57</f>
        <v>---</v>
      </c>
      <c r="L73" s="31" t="str">
        <f t="shared" si="30"/>
        <v>---</v>
      </c>
      <c r="M73" s="27" t="str">
        <f t="shared" si="30"/>
        <v>---</v>
      </c>
      <c r="N73" s="27" t="str">
        <f t="shared" si="30"/>
        <v>---</v>
      </c>
      <c r="O73" s="27" t="str">
        <f t="shared" si="30"/>
        <v>---</v>
      </c>
      <c r="P73" s="27" t="str">
        <f t="shared" si="30"/>
        <v>---</v>
      </c>
      <c r="Q73" s="27" t="str">
        <f t="shared" si="30"/>
        <v>---</v>
      </c>
      <c r="R73" s="27" t="str">
        <f t="shared" si="30"/>
        <v>---</v>
      </c>
      <c r="S73" s="32" t="str">
        <f t="shared" si="30"/>
        <v>---</v>
      </c>
      <c r="T73" s="36">
        <f t="shared" si="30"/>
        <v>59480000</v>
      </c>
      <c r="U73" s="16">
        <f t="shared" si="30"/>
        <v>1430000</v>
      </c>
      <c r="V73" s="37">
        <f t="shared" si="30"/>
        <v>60910000</v>
      </c>
      <c r="W73" s="36" t="str">
        <f t="shared" ref="W73:AC73" si="32">W57</f>
        <v>---</v>
      </c>
      <c r="X73" s="16" t="str">
        <f t="shared" si="32"/>
        <v>---</v>
      </c>
      <c r="Y73" s="37" t="str">
        <f t="shared" si="32"/>
        <v>---</v>
      </c>
      <c r="Z73" s="129" t="str">
        <f t="shared" si="32"/>
        <v>---</v>
      </c>
      <c r="AA73" s="16" t="str">
        <f t="shared" si="32"/>
        <v>---</v>
      </c>
      <c r="AB73" s="16" t="str">
        <f t="shared" si="32"/>
        <v>---</v>
      </c>
      <c r="AC73" s="16" t="str">
        <f t="shared" si="32"/>
        <v>---</v>
      </c>
      <c r="AD73" s="16" t="str">
        <f t="shared" ref="AD73:AF73" si="33">AD57</f>
        <v>---</v>
      </c>
      <c r="AE73" s="16" t="str">
        <f t="shared" si="33"/>
        <v>---</v>
      </c>
      <c r="AF73" s="37" t="str">
        <f t="shared" si="33"/>
        <v>---</v>
      </c>
    </row>
    <row r="74" spans="1:32" ht="28.15" customHeight="1" thickBot="1" x14ac:dyDescent="0.3">
      <c r="A74" s="379" t="s">
        <v>30</v>
      </c>
      <c r="B74" s="380"/>
      <c r="C74" s="33">
        <f t="shared" ref="C74:V74" si="34">C58</f>
        <v>236.125</v>
      </c>
      <c r="D74" s="28">
        <f t="shared" si="34"/>
        <v>145.875</v>
      </c>
      <c r="E74" s="28">
        <f t="shared" si="34"/>
        <v>192.75</v>
      </c>
      <c r="F74" s="28">
        <f t="shared" si="34"/>
        <v>296.75</v>
      </c>
      <c r="G74" s="28">
        <f t="shared" si="34"/>
        <v>94.875</v>
      </c>
      <c r="H74" s="28">
        <f t="shared" si="34"/>
        <v>966.375</v>
      </c>
      <c r="I74" s="28">
        <f t="shared" si="34"/>
        <v>490.25</v>
      </c>
      <c r="J74" s="34">
        <f t="shared" si="34"/>
        <v>1456.625</v>
      </c>
      <c r="K74" s="270">
        <f t="shared" ref="K74" si="35">K58</f>
        <v>0.66343430876169229</v>
      </c>
      <c r="L74" s="33">
        <f t="shared" si="34"/>
        <v>36.125</v>
      </c>
      <c r="M74" s="28">
        <f t="shared" si="34"/>
        <v>20.875</v>
      </c>
      <c r="N74" s="28">
        <f t="shared" si="34"/>
        <v>-7.25</v>
      </c>
      <c r="O74" s="28">
        <f t="shared" si="34"/>
        <v>-3.25</v>
      </c>
      <c r="P74" s="28">
        <f t="shared" si="34"/>
        <v>-0.125</v>
      </c>
      <c r="Q74" s="28">
        <f t="shared" si="34"/>
        <v>46.375</v>
      </c>
      <c r="R74" s="28">
        <f t="shared" si="34"/>
        <v>-61.75</v>
      </c>
      <c r="S74" s="34">
        <f t="shared" si="34"/>
        <v>-15.375</v>
      </c>
      <c r="T74" s="38">
        <f t="shared" si="34"/>
        <v>7435000</v>
      </c>
      <c r="U74" s="17">
        <f t="shared" si="34"/>
        <v>178750</v>
      </c>
      <c r="V74" s="39">
        <f t="shared" si="34"/>
        <v>7613750</v>
      </c>
      <c r="W74" s="38">
        <f t="shared" ref="W74:AC74" si="36">W58</f>
        <v>-279000</v>
      </c>
      <c r="X74" s="17">
        <f t="shared" si="36"/>
        <v>18750</v>
      </c>
      <c r="Y74" s="39">
        <f t="shared" si="36"/>
        <v>-260250</v>
      </c>
      <c r="Z74" s="130">
        <f t="shared" si="36"/>
        <v>7723.5133713963078</v>
      </c>
      <c r="AA74" s="17">
        <f t="shared" si="36"/>
        <v>367.37672529326863</v>
      </c>
      <c r="AB74" s="17">
        <f t="shared" si="36"/>
        <v>5243.1293426385591</v>
      </c>
      <c r="AC74" s="143">
        <f t="shared" si="36"/>
        <v>50.625</v>
      </c>
      <c r="AD74" s="143">
        <f t="shared" ref="AD74:AF74" si="37">AD58</f>
        <v>19.092914781297132</v>
      </c>
      <c r="AE74" s="143">
        <f t="shared" si="37"/>
        <v>9.6915177224736055</v>
      </c>
      <c r="AF74" s="93">
        <f t="shared" si="37"/>
        <v>28.784432503770741</v>
      </c>
    </row>
    <row r="125" spans="1:1" ht="14.45" hidden="1" customHeight="1" x14ac:dyDescent="0.25">
      <c r="A125" s="1" t="s">
        <v>38</v>
      </c>
    </row>
    <row r="126" spans="1:1" ht="14.45" hidden="1" customHeight="1" x14ac:dyDescent="0.25">
      <c r="A126" s="1" t="s">
        <v>39</v>
      </c>
    </row>
    <row r="127" spans="1:1" ht="14.45" hidden="1" customHeight="1" x14ac:dyDescent="0.25">
      <c r="A127" s="1" t="s">
        <v>40</v>
      </c>
    </row>
    <row r="128" spans="1:1" ht="14.45" hidden="1" customHeight="1" x14ac:dyDescent="0.25">
      <c r="A128" s="1" t="s">
        <v>41</v>
      </c>
    </row>
    <row r="129" spans="1:1" ht="14.45" hidden="1" customHeight="1" x14ac:dyDescent="0.25">
      <c r="A129" s="1" t="s">
        <v>42</v>
      </c>
    </row>
    <row r="130" spans="1:1" ht="14.45" hidden="1" customHeight="1" x14ac:dyDescent="0.25">
      <c r="A130" s="1" t="s">
        <v>43</v>
      </c>
    </row>
    <row r="131" spans="1:1" ht="14.45" hidden="1" customHeight="1" x14ac:dyDescent="0.25">
      <c r="A131" s="1" t="s">
        <v>44</v>
      </c>
    </row>
    <row r="132" spans="1:1" ht="14.45" hidden="1" customHeight="1" x14ac:dyDescent="0.25">
      <c r="A132" s="1" t="s">
        <v>45</v>
      </c>
    </row>
    <row r="133" spans="1:1" ht="14.45" hidden="1" customHeight="1" x14ac:dyDescent="0.25">
      <c r="A133" s="1" t="s">
        <v>46</v>
      </c>
    </row>
    <row r="166" spans="1:1" ht="14.45" hidden="1" customHeight="1" x14ac:dyDescent="0.25">
      <c r="A166" s="1" t="s">
        <v>33</v>
      </c>
    </row>
    <row r="167" spans="1:1" ht="14.45" hidden="1" customHeight="1" x14ac:dyDescent="0.25">
      <c r="A167" s="1" t="s">
        <v>34</v>
      </c>
    </row>
    <row r="168" spans="1:1" ht="14.45" hidden="1" customHeight="1" x14ac:dyDescent="0.25">
      <c r="A168" s="1" t="s">
        <v>35</v>
      </c>
    </row>
    <row r="169" spans="1:1" ht="14.45" hidden="1" customHeight="1" x14ac:dyDescent="0.25"/>
    <row r="170" spans="1:1" ht="14.45" hidden="1" customHeight="1" x14ac:dyDescent="0.25"/>
  </sheetData>
  <sheetProtection formatCells="0" formatColumns="0" formatRows="0" insertRows="0" selectLockedCells="1" autoFilter="0"/>
  <protectedRanges>
    <protectedRange sqref="Q4 M4:M5 O5:Q5" name="Rango2"/>
    <protectedRange sqref="C36:C56" name="Rango3"/>
    <protectedRange sqref="C27:C35" name="Rango3_2"/>
  </protectedRanges>
  <mergeCells count="125">
    <mergeCell ref="A38:B38"/>
    <mergeCell ref="A39:B39"/>
    <mergeCell ref="A40:B40"/>
    <mergeCell ref="A41:B41"/>
    <mergeCell ref="A27:B27"/>
    <mergeCell ref="A74:B74"/>
    <mergeCell ref="A63:A64"/>
    <mergeCell ref="A52:B52"/>
    <mergeCell ref="A53:B53"/>
    <mergeCell ref="A54:B54"/>
    <mergeCell ref="A55:B55"/>
    <mergeCell ref="A56:B56"/>
    <mergeCell ref="A65:A66"/>
    <mergeCell ref="A57:B57"/>
    <mergeCell ref="A58:B58"/>
    <mergeCell ref="A67:A68"/>
    <mergeCell ref="A71:A72"/>
    <mergeCell ref="A69:A70"/>
    <mergeCell ref="A61:B62"/>
    <mergeCell ref="A73:B73"/>
    <mergeCell ref="A42:B42"/>
    <mergeCell ref="A43:B43"/>
    <mergeCell ref="A44:B44"/>
    <mergeCell ref="A45:B45"/>
    <mergeCell ref="A46:B46"/>
    <mergeCell ref="A47:B47"/>
    <mergeCell ref="A48:B48"/>
    <mergeCell ref="A49:B49"/>
    <mergeCell ref="A50:B50"/>
    <mergeCell ref="A51:B51"/>
    <mergeCell ref="I17:J17"/>
    <mergeCell ref="A25:B26"/>
    <mergeCell ref="F20:G20"/>
    <mergeCell ref="A34:B34"/>
    <mergeCell ref="A35:B35"/>
    <mergeCell ref="L20:S20"/>
    <mergeCell ref="Z25:AB25"/>
    <mergeCell ref="W25:Y25"/>
    <mergeCell ref="AC25:AC26"/>
    <mergeCell ref="A28:B28"/>
    <mergeCell ref="A29:B29"/>
    <mergeCell ref="A30:B30"/>
    <mergeCell ref="A31:B31"/>
    <mergeCell ref="A36:B36"/>
    <mergeCell ref="A32:B32"/>
    <mergeCell ref="A33:B33"/>
    <mergeCell ref="A37:B37"/>
    <mergeCell ref="D17:H17"/>
    <mergeCell ref="D4:J4"/>
    <mergeCell ref="D5:J5"/>
    <mergeCell ref="D8:H8"/>
    <mergeCell ref="I8:J8"/>
    <mergeCell ref="I9:J9"/>
    <mergeCell ref="K8:L8"/>
    <mergeCell ref="K9:L9"/>
    <mergeCell ref="M8:N8"/>
    <mergeCell ref="M9:N9"/>
    <mergeCell ref="M4:S4"/>
    <mergeCell ref="M5:S5"/>
    <mergeCell ref="O9:Q9"/>
    <mergeCell ref="O8:Q8"/>
    <mergeCell ref="D9:H9"/>
    <mergeCell ref="D10:H10"/>
    <mergeCell ref="D11:H11"/>
    <mergeCell ref="D12:H12"/>
    <mergeCell ref="I10:J10"/>
    <mergeCell ref="I11:J11"/>
    <mergeCell ref="I12:J12"/>
    <mergeCell ref="I13:J13"/>
    <mergeCell ref="I14:J14"/>
    <mergeCell ref="A2:R2"/>
    <mergeCell ref="T61:V61"/>
    <mergeCell ref="W61:Y61"/>
    <mergeCell ref="Z61:AB61"/>
    <mergeCell ref="AC61:AC62"/>
    <mergeCell ref="AD61:AF61"/>
    <mergeCell ref="L61:S61"/>
    <mergeCell ref="T25:V25"/>
    <mergeCell ref="D15:H15"/>
    <mergeCell ref="I15:J15"/>
    <mergeCell ref="K15:L15"/>
    <mergeCell ref="M15:N15"/>
    <mergeCell ref="O15:Q15"/>
    <mergeCell ref="D16:H16"/>
    <mergeCell ref="I16:J16"/>
    <mergeCell ref="K16:L16"/>
    <mergeCell ref="M16:N16"/>
    <mergeCell ref="O16:Q16"/>
    <mergeCell ref="C25:J25"/>
    <mergeCell ref="C61:J61"/>
    <mergeCell ref="L25:S25"/>
    <mergeCell ref="K11:L11"/>
    <mergeCell ref="D14:H14"/>
    <mergeCell ref="D13:H13"/>
    <mergeCell ref="R17:T17"/>
    <mergeCell ref="AG25:AG26"/>
    <mergeCell ref="R8:T8"/>
    <mergeCell ref="R9:T9"/>
    <mergeCell ref="R10:T10"/>
    <mergeCell ref="R11:T11"/>
    <mergeCell ref="R12:T12"/>
    <mergeCell ref="R13:T13"/>
    <mergeCell ref="R14:T14"/>
    <mergeCell ref="R15:T15"/>
    <mergeCell ref="R16:T16"/>
    <mergeCell ref="AD25:AF25"/>
    <mergeCell ref="K25:K26"/>
    <mergeCell ref="K61:K62"/>
    <mergeCell ref="M13:N13"/>
    <mergeCell ref="O17:Q17"/>
    <mergeCell ref="M17:N17"/>
    <mergeCell ref="M11:N11"/>
    <mergeCell ref="M10:N10"/>
    <mergeCell ref="M12:N12"/>
    <mergeCell ref="M14:N14"/>
    <mergeCell ref="K10:L10"/>
    <mergeCell ref="O14:Q14"/>
    <mergeCell ref="O12:Q12"/>
    <mergeCell ref="O11:Q11"/>
    <mergeCell ref="O10:Q10"/>
    <mergeCell ref="K12:L12"/>
    <mergeCell ref="K17:L17"/>
    <mergeCell ref="K14:L14"/>
    <mergeCell ref="K13:L13"/>
    <mergeCell ref="O13:Q13"/>
  </mergeCells>
  <phoneticPr fontId="3" type="noConversion"/>
  <conditionalFormatting sqref="M27">
    <cfRule type="cellIs" dxfId="48" priority="318" operator="lessThan">
      <formula>0</formula>
    </cfRule>
    <cfRule type="cellIs" dxfId="47" priority="319" operator="greaterThan">
      <formula>0</formula>
    </cfRule>
  </conditionalFormatting>
  <conditionalFormatting sqref="M28:M56">
    <cfRule type="cellIs" dxfId="46" priority="316" operator="lessThan">
      <formula>0</formula>
    </cfRule>
    <cfRule type="cellIs" dxfId="45" priority="317" operator="greaterThan">
      <formula>0</formula>
    </cfRule>
  </conditionalFormatting>
  <conditionalFormatting sqref="N27">
    <cfRule type="cellIs" dxfId="44" priority="314" operator="lessThan">
      <formula>0</formula>
    </cfRule>
    <cfRule type="cellIs" dxfId="43" priority="315" operator="greaterThan">
      <formula>0</formula>
    </cfRule>
  </conditionalFormatting>
  <conditionalFormatting sqref="N28:N56">
    <cfRule type="cellIs" dxfId="42" priority="312" operator="lessThan">
      <formula>0</formula>
    </cfRule>
    <cfRule type="cellIs" dxfId="41" priority="313" operator="greaterThan">
      <formula>0</formula>
    </cfRule>
  </conditionalFormatting>
  <conditionalFormatting sqref="O27">
    <cfRule type="cellIs" dxfId="40" priority="310" operator="lessThan">
      <formula>0</formula>
    </cfRule>
    <cfRule type="cellIs" dxfId="39" priority="311" operator="greaterThan">
      <formula>0</formula>
    </cfRule>
  </conditionalFormatting>
  <conditionalFormatting sqref="O28:O56">
    <cfRule type="cellIs" dxfId="38" priority="308" operator="lessThan">
      <formula>0</formula>
    </cfRule>
    <cfRule type="cellIs" dxfId="37" priority="309" operator="greaterThan">
      <formula>0</formula>
    </cfRule>
  </conditionalFormatting>
  <conditionalFormatting sqref="P27">
    <cfRule type="cellIs" dxfId="36" priority="306" operator="lessThan">
      <formula>0</formula>
    </cfRule>
    <cfRule type="cellIs" dxfId="35" priority="307" operator="greaterThan">
      <formula>0</formula>
    </cfRule>
  </conditionalFormatting>
  <conditionalFormatting sqref="P28:P56">
    <cfRule type="cellIs" dxfId="34" priority="304" operator="lessThan">
      <formula>0</formula>
    </cfRule>
    <cfRule type="cellIs" dxfId="33" priority="305" operator="greaterThan">
      <formula>0</formula>
    </cfRule>
  </conditionalFormatting>
  <conditionalFormatting sqref="R27">
    <cfRule type="cellIs" dxfId="32" priority="210" operator="lessThan">
      <formula>0</formula>
    </cfRule>
    <cfRule type="cellIs" dxfId="31" priority="211" operator="greaterThan">
      <formula>0</formula>
    </cfRule>
  </conditionalFormatting>
  <conditionalFormatting sqref="L28:L56">
    <cfRule type="cellIs" dxfId="30" priority="144" operator="lessThan">
      <formula>0</formula>
    </cfRule>
    <cfRule type="cellIs" dxfId="29" priority="145" operator="greaterThan">
      <formula>0</formula>
    </cfRule>
  </conditionalFormatting>
  <conditionalFormatting sqref="Q28:Q56">
    <cfRule type="cellIs" dxfId="28" priority="148" operator="lessThan">
      <formula>0</formula>
    </cfRule>
    <cfRule type="cellIs" dxfId="27" priority="149" operator="greaterThan">
      <formula>0</formula>
    </cfRule>
  </conditionalFormatting>
  <conditionalFormatting sqref="L27">
    <cfRule type="cellIs" dxfId="26" priority="146" operator="lessThan">
      <formula>0</formula>
    </cfRule>
    <cfRule type="cellIs" dxfId="25" priority="147" operator="greaterThan">
      <formula>0</formula>
    </cfRule>
  </conditionalFormatting>
  <conditionalFormatting sqref="R28:R56">
    <cfRule type="cellIs" dxfId="24" priority="142" operator="lessThan">
      <formula>0</formula>
    </cfRule>
    <cfRule type="cellIs" dxfId="23" priority="143" operator="greaterThan">
      <formula>0</formula>
    </cfRule>
  </conditionalFormatting>
  <conditionalFormatting sqref="W27:Y56">
    <cfRule type="cellIs" dxfId="22" priority="140" operator="lessThan">
      <formula>0</formula>
    </cfRule>
    <cfRule type="cellIs" dxfId="21" priority="141" operator="greaterThan">
      <formula>0</formula>
    </cfRule>
  </conditionalFormatting>
  <conditionalFormatting sqref="Q27">
    <cfRule type="cellIs" dxfId="20" priority="138" operator="lessThan">
      <formula>0</formula>
    </cfRule>
    <cfRule type="cellIs" dxfId="19" priority="139" operator="greaterThan">
      <formula>0</formula>
    </cfRule>
  </conditionalFormatting>
  <conditionalFormatting sqref="L58:Q58">
    <cfRule type="cellIs" dxfId="18" priority="136" operator="greaterThan">
      <formula>0</formula>
    </cfRule>
    <cfRule type="cellIs" dxfId="17" priority="137" operator="lessThan">
      <formula>0</formula>
    </cfRule>
  </conditionalFormatting>
  <conditionalFormatting sqref="R58">
    <cfRule type="cellIs" dxfId="16" priority="134" operator="greaterThan">
      <formula>0</formula>
    </cfRule>
    <cfRule type="cellIs" dxfId="15" priority="135" operator="lessThan">
      <formula>0</formula>
    </cfRule>
  </conditionalFormatting>
  <conditionalFormatting sqref="W58:Y58">
    <cfRule type="cellIs" dxfId="14" priority="132" operator="greaterThan">
      <formula>0</formula>
    </cfRule>
    <cfRule type="cellIs" dxfId="13" priority="133" operator="lessThan">
      <formula>0</formula>
    </cfRule>
  </conditionalFormatting>
  <conditionalFormatting sqref="L63:Q74">
    <cfRule type="cellIs" dxfId="12" priority="13" operator="greaterThan">
      <formula>0</formula>
    </cfRule>
    <cfRule type="cellIs" dxfId="11" priority="14" operator="lessThan">
      <formula>0</formula>
    </cfRule>
  </conditionalFormatting>
  <conditionalFormatting sqref="R63:R74">
    <cfRule type="cellIs" dxfId="10" priority="11" operator="lessThan">
      <formula>0</formula>
    </cfRule>
    <cfRule type="cellIs" dxfId="9" priority="12" operator="greaterThan">
      <formula>0</formula>
    </cfRule>
  </conditionalFormatting>
  <conditionalFormatting sqref="W63:Y74">
    <cfRule type="cellIs" dxfId="8" priority="9" operator="greaterThan">
      <formula>0</formula>
    </cfRule>
    <cfRule type="cellIs" dxfId="7" priority="10" operator="lessThan">
      <formula>0</formula>
    </cfRule>
  </conditionalFormatting>
  <printOptions horizontalCentered="1"/>
  <pageMargins left="0.51181102362204722" right="0.31496062992125984" top="1.0236220472440944" bottom="0.70866141732283472" header="0.31496062992125984" footer="0.31496062992125984"/>
  <pageSetup fitToWidth="2" fitToHeight="4" orientation="landscape" errors="dash" r:id="rId1"/>
  <headerFooter>
    <oddHeader>&amp;C&amp;"-,Negrita Cursiva"Programa de Acuerdos Voluntarios de Producción más Limpia (AVP+L)
Hoja de registro de consumo de agua</oddHeader>
  </headerFooter>
  <rowBreaks count="1" manualBreakCount="1">
    <brk id="75" max="16383" man="1"/>
  </rowBreaks>
  <ignoredErrors>
    <ignoredError sqref="H27:H56"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60A77-8602-425B-B0A3-785532698A8E}">
  <dimension ref="A1:AS170"/>
  <sheetViews>
    <sheetView showGridLines="0" zoomScale="90" zoomScaleNormal="90" zoomScaleSheetLayoutView="30" workbookViewId="0">
      <selection activeCell="V27" sqref="V27"/>
    </sheetView>
  </sheetViews>
  <sheetFormatPr baseColWidth="10" defaultColWidth="11.42578125" defaultRowHeight="15" x14ac:dyDescent="0.25"/>
  <cols>
    <col min="1" max="1" width="9.28515625" style="1" customWidth="1"/>
    <col min="2" max="2" width="8.7109375" style="1" customWidth="1"/>
    <col min="3" max="3" width="12.140625" style="1" customWidth="1"/>
    <col min="4" max="4" width="11.28515625" style="1" customWidth="1"/>
    <col min="5" max="5" width="10.7109375" style="1" customWidth="1"/>
    <col min="6" max="6" width="11.140625" style="1" customWidth="1"/>
    <col min="7" max="7" width="10.7109375" style="1" customWidth="1"/>
    <col min="8" max="8" width="12.42578125" style="1" customWidth="1"/>
    <col min="9" max="9" width="12.7109375" style="1" customWidth="1"/>
    <col min="10" max="10" width="9.28515625" style="1" customWidth="1"/>
    <col min="11" max="11" width="10.140625" style="1" customWidth="1"/>
    <col min="12" max="12" width="10.5703125" style="1" customWidth="1"/>
    <col min="13" max="13" width="11.85546875" style="1" customWidth="1"/>
    <col min="14" max="14" width="8.42578125" style="1" customWidth="1"/>
    <col min="15" max="15" width="9.28515625" style="1" customWidth="1"/>
    <col min="16" max="16" width="10.5703125" style="1" customWidth="1"/>
    <col min="17" max="17" width="9.7109375" style="1" customWidth="1"/>
    <col min="18" max="18" width="11.7109375" style="1" customWidth="1"/>
    <col min="19" max="19" width="8.85546875" style="1" customWidth="1"/>
    <col min="20" max="20" width="10.28515625" style="1" customWidth="1"/>
    <col min="21" max="21" width="13.5703125" style="1" customWidth="1"/>
    <col min="22" max="22" width="11.42578125" style="1" customWidth="1"/>
    <col min="23" max="23" width="12.28515625" style="1" customWidth="1"/>
    <col min="24" max="24" width="12" style="1" customWidth="1"/>
    <col min="25" max="25" width="13" style="1" customWidth="1"/>
    <col min="26" max="26" width="12.7109375" style="1" customWidth="1"/>
    <col min="27" max="27" width="12.42578125" style="1" customWidth="1"/>
    <col min="28" max="28" width="13.5703125" style="1" customWidth="1"/>
    <col min="29" max="29" width="13" style="1" customWidth="1"/>
    <col min="30" max="30" width="18.28515625" style="1" customWidth="1"/>
    <col min="31" max="31" width="9.28515625" style="1" customWidth="1"/>
    <col min="32" max="32" width="10.85546875" style="1" customWidth="1"/>
    <col min="33" max="39" width="11.42578125" style="1"/>
    <col min="40" max="40" width="15.7109375" style="1" customWidth="1"/>
    <col min="41" max="41" width="9.28515625" style="1" customWidth="1"/>
    <col min="42" max="42" width="23" style="1" customWidth="1"/>
    <col min="43" max="43" width="13.85546875" style="1" customWidth="1"/>
    <col min="44" max="44" width="14.7109375" style="1" customWidth="1"/>
    <col min="45" max="45" width="32.140625" style="1" customWidth="1"/>
    <col min="46" max="46" width="11.42578125" style="1"/>
    <col min="47" max="47" width="33.28515625" style="1" customWidth="1"/>
    <col min="48" max="16384" width="11.42578125" style="1"/>
  </cols>
  <sheetData>
    <row r="1" spans="1:18" ht="8.4499999999999993" customHeight="1" x14ac:dyDescent="0.25"/>
    <row r="2" spans="1:18" ht="13.15" customHeight="1" x14ac:dyDescent="0.3">
      <c r="A2" s="325" t="s">
        <v>72</v>
      </c>
      <c r="B2" s="325"/>
      <c r="C2" s="325"/>
      <c r="D2" s="325"/>
      <c r="E2" s="325"/>
      <c r="F2" s="325"/>
      <c r="G2" s="325"/>
      <c r="H2" s="325"/>
      <c r="I2" s="325"/>
      <c r="J2" s="325"/>
      <c r="K2" s="325"/>
      <c r="L2" s="325"/>
      <c r="M2" s="325"/>
      <c r="N2" s="325"/>
      <c r="O2" s="325"/>
      <c r="P2" s="325"/>
      <c r="Q2" s="325"/>
    </row>
    <row r="3" spans="1:18" ht="13.15" customHeight="1" x14ac:dyDescent="0.25">
      <c r="A3" s="155"/>
      <c r="B3" s="155"/>
      <c r="C3" s="155"/>
      <c r="D3" s="155"/>
      <c r="E3" s="155"/>
      <c r="F3" s="155"/>
      <c r="G3" s="155"/>
      <c r="H3" s="155"/>
      <c r="I3" s="155"/>
      <c r="J3" s="155"/>
      <c r="K3" s="155"/>
      <c r="L3" s="155"/>
      <c r="M3" s="155"/>
      <c r="N3" s="155"/>
      <c r="O3" s="155"/>
      <c r="P3" s="155"/>
      <c r="Q3" s="155"/>
    </row>
    <row r="4" spans="1:18" ht="14.45" customHeight="1" x14ac:dyDescent="0.25">
      <c r="A4" s="14"/>
      <c r="B4" s="14"/>
      <c r="C4" s="22" t="s">
        <v>18</v>
      </c>
      <c r="D4" s="355" t="str">
        <f>IF('Datos Generales'!I10="","",'Datos Generales'!I10)</f>
        <v>Grupo BIMBO, S.A.</v>
      </c>
      <c r="E4" s="355"/>
      <c r="F4" s="355"/>
      <c r="G4" s="355"/>
      <c r="H4" s="355"/>
      <c r="I4" s="355"/>
      <c r="J4" s="355"/>
      <c r="M4" s="22" t="s">
        <v>19</v>
      </c>
      <c r="N4" s="355" t="s">
        <v>21</v>
      </c>
      <c r="O4" s="355"/>
      <c r="P4" s="355"/>
      <c r="Q4" s="355"/>
      <c r="R4" s="355"/>
    </row>
    <row r="5" spans="1:18" x14ac:dyDescent="0.25">
      <c r="A5" s="14"/>
      <c r="B5" s="14"/>
      <c r="C5" s="3" t="s">
        <v>1</v>
      </c>
      <c r="D5" s="356">
        <v>43939</v>
      </c>
      <c r="E5" s="356"/>
      <c r="F5" s="356"/>
      <c r="G5" s="356"/>
      <c r="H5" s="356"/>
      <c r="I5" s="356"/>
      <c r="J5" s="356"/>
      <c r="M5" s="3" t="s">
        <v>20</v>
      </c>
      <c r="N5" s="367" t="s">
        <v>36</v>
      </c>
      <c r="O5" s="367"/>
      <c r="P5" s="367"/>
      <c r="Q5" s="367"/>
      <c r="R5" s="367"/>
    </row>
    <row r="6" spans="1:18" ht="13.15" customHeight="1" x14ac:dyDescent="0.25">
      <c r="C6" s="2"/>
      <c r="D6" s="2"/>
      <c r="E6" s="2"/>
      <c r="F6" s="2"/>
      <c r="G6" s="2"/>
      <c r="H6" s="2"/>
      <c r="I6" s="2"/>
      <c r="J6" s="2"/>
      <c r="K6" s="2"/>
      <c r="L6" s="2"/>
      <c r="M6" s="2"/>
    </row>
    <row r="7" spans="1:18" ht="13.15" customHeight="1" thickBot="1" x14ac:dyDescent="0.3">
      <c r="C7" s="15" t="s">
        <v>27</v>
      </c>
      <c r="D7" s="2"/>
      <c r="E7" s="2"/>
      <c r="F7" s="2"/>
      <c r="G7" s="2"/>
      <c r="H7" s="2"/>
      <c r="I7" s="2"/>
      <c r="J7" s="2"/>
      <c r="K7" s="2"/>
      <c r="L7" s="2"/>
      <c r="M7" s="2"/>
    </row>
    <row r="8" spans="1:18" ht="28.9" customHeight="1" thickBot="1" x14ac:dyDescent="0.3">
      <c r="C8" s="15"/>
      <c r="D8" s="357" t="s">
        <v>81</v>
      </c>
      <c r="E8" s="358"/>
      <c r="F8" s="358"/>
      <c r="G8" s="358"/>
      <c r="H8" s="358"/>
      <c r="I8" s="359" t="s">
        <v>62</v>
      </c>
      <c r="J8" s="359"/>
      <c r="K8" s="359" t="s">
        <v>61</v>
      </c>
      <c r="L8" s="359"/>
      <c r="M8" s="358" t="s">
        <v>88</v>
      </c>
      <c r="N8" s="358"/>
      <c r="O8" s="399"/>
      <c r="P8" s="358" t="s">
        <v>53</v>
      </c>
      <c r="Q8" s="358"/>
      <c r="R8" s="399"/>
    </row>
    <row r="9" spans="1:18" x14ac:dyDescent="0.25">
      <c r="C9" s="15"/>
      <c r="D9" s="351" t="s">
        <v>75</v>
      </c>
      <c r="E9" s="352"/>
      <c r="F9" s="352"/>
      <c r="G9" s="352"/>
      <c r="H9" s="352"/>
      <c r="I9" s="360">
        <v>200</v>
      </c>
      <c r="J9" s="360"/>
      <c r="K9" s="365">
        <v>2500000</v>
      </c>
      <c r="L9" s="366"/>
      <c r="M9" s="400"/>
      <c r="N9" s="400"/>
      <c r="O9" s="401"/>
      <c r="P9" s="400"/>
      <c r="Q9" s="400"/>
      <c r="R9" s="401"/>
    </row>
    <row r="10" spans="1:18" x14ac:dyDescent="0.25">
      <c r="C10" s="15"/>
      <c r="D10" s="349" t="s">
        <v>73</v>
      </c>
      <c r="E10" s="350"/>
      <c r="F10" s="350"/>
      <c r="G10" s="350"/>
      <c r="H10" s="350"/>
      <c r="I10" s="353">
        <v>125</v>
      </c>
      <c r="J10" s="353"/>
      <c r="K10" s="281">
        <v>1000000</v>
      </c>
      <c r="L10" s="282"/>
      <c r="M10" s="402"/>
      <c r="N10" s="402"/>
      <c r="O10" s="403"/>
      <c r="P10" s="402"/>
      <c r="Q10" s="402"/>
      <c r="R10" s="403"/>
    </row>
    <row r="11" spans="1:18" x14ac:dyDescent="0.25">
      <c r="C11" s="15"/>
      <c r="D11" s="349" t="s">
        <v>74</v>
      </c>
      <c r="E11" s="350"/>
      <c r="F11" s="350"/>
      <c r="G11" s="350"/>
      <c r="H11" s="350"/>
      <c r="I11" s="353">
        <v>200</v>
      </c>
      <c r="J11" s="353"/>
      <c r="K11" s="281">
        <v>1536000</v>
      </c>
      <c r="L11" s="282"/>
      <c r="M11" s="402"/>
      <c r="N11" s="402"/>
      <c r="O11" s="403"/>
      <c r="P11" s="402"/>
      <c r="Q11" s="402"/>
      <c r="R11" s="403"/>
    </row>
    <row r="12" spans="1:18" ht="13.15" customHeight="1" x14ac:dyDescent="0.25">
      <c r="C12" s="15"/>
      <c r="D12" s="349" t="s">
        <v>78</v>
      </c>
      <c r="E12" s="350"/>
      <c r="F12" s="350"/>
      <c r="G12" s="350"/>
      <c r="H12" s="350"/>
      <c r="I12" s="353">
        <v>300</v>
      </c>
      <c r="J12" s="353"/>
      <c r="K12" s="281">
        <v>2100000</v>
      </c>
      <c r="L12" s="282"/>
      <c r="M12" s="402"/>
      <c r="N12" s="402"/>
      <c r="O12" s="403"/>
      <c r="P12" s="402"/>
      <c r="Q12" s="402"/>
      <c r="R12" s="403"/>
    </row>
    <row r="13" spans="1:18" ht="13.15" customHeight="1" x14ac:dyDescent="0.25">
      <c r="C13" s="15"/>
      <c r="D13" s="347" t="s">
        <v>76</v>
      </c>
      <c r="E13" s="348"/>
      <c r="F13" s="348"/>
      <c r="G13" s="348"/>
      <c r="H13" s="348"/>
      <c r="I13" s="353">
        <v>95</v>
      </c>
      <c r="J13" s="353"/>
      <c r="K13" s="281">
        <v>578000</v>
      </c>
      <c r="L13" s="282"/>
      <c r="M13" s="402"/>
      <c r="N13" s="402"/>
      <c r="O13" s="403"/>
      <c r="P13" s="402"/>
      <c r="Q13" s="402"/>
      <c r="R13" s="403"/>
    </row>
    <row r="14" spans="1:18" x14ac:dyDescent="0.25">
      <c r="C14" s="15"/>
      <c r="D14" s="347" t="s">
        <v>86</v>
      </c>
      <c r="E14" s="348"/>
      <c r="F14" s="348"/>
      <c r="G14" s="348"/>
      <c r="H14" s="348"/>
      <c r="I14" s="354">
        <v>120</v>
      </c>
      <c r="J14" s="354"/>
      <c r="K14" s="395">
        <v>160000</v>
      </c>
      <c r="L14" s="396"/>
      <c r="M14" s="397"/>
      <c r="N14" s="397"/>
      <c r="O14" s="398"/>
      <c r="P14" s="397"/>
      <c r="Q14" s="397"/>
      <c r="R14" s="398"/>
    </row>
    <row r="15" spans="1:18" x14ac:dyDescent="0.25">
      <c r="C15" s="15"/>
      <c r="D15" s="347" t="s">
        <v>79</v>
      </c>
      <c r="E15" s="348"/>
      <c r="F15" s="348"/>
      <c r="G15" s="348"/>
      <c r="H15" s="348"/>
      <c r="I15" s="354">
        <v>85</v>
      </c>
      <c r="J15" s="354"/>
      <c r="K15" s="395">
        <v>850000</v>
      </c>
      <c r="L15" s="396"/>
      <c r="M15" s="397"/>
      <c r="N15" s="397"/>
      <c r="O15" s="398"/>
      <c r="P15" s="397"/>
      <c r="Q15" s="397"/>
      <c r="R15" s="398"/>
    </row>
    <row r="16" spans="1:18" ht="15.75" thickBot="1" x14ac:dyDescent="0.3">
      <c r="C16" s="15"/>
      <c r="D16" s="347" t="s">
        <v>77</v>
      </c>
      <c r="E16" s="348"/>
      <c r="F16" s="348"/>
      <c r="G16" s="348"/>
      <c r="H16" s="348"/>
      <c r="I16" s="354">
        <v>95</v>
      </c>
      <c r="J16" s="354"/>
      <c r="K16" s="395">
        <v>400000</v>
      </c>
      <c r="L16" s="396"/>
      <c r="M16" s="397"/>
      <c r="N16" s="397"/>
      <c r="O16" s="398"/>
      <c r="P16" s="397"/>
      <c r="Q16" s="397"/>
      <c r="R16" s="398"/>
    </row>
    <row r="17" spans="1:45" ht="15.75" thickBot="1" x14ac:dyDescent="0.3">
      <c r="C17" s="15"/>
      <c r="D17" s="404" t="s">
        <v>5</v>
      </c>
      <c r="E17" s="405"/>
      <c r="F17" s="405"/>
      <c r="G17" s="405"/>
      <c r="H17" s="405"/>
      <c r="I17" s="406">
        <f>IF(SUM(I9:J13)=0,"",SUM(I9:J13))</f>
        <v>920</v>
      </c>
      <c r="J17" s="406"/>
      <c r="K17" s="407">
        <f>IF(SUM(K9:L13)=0,0,SUM(K9:L13))</f>
        <v>7714000</v>
      </c>
      <c r="L17" s="407"/>
      <c r="M17" s="408"/>
      <c r="N17" s="408"/>
      <c r="O17" s="409"/>
      <c r="P17" s="408"/>
      <c r="Q17" s="408"/>
      <c r="R17" s="409"/>
    </row>
    <row r="18" spans="1:45" ht="13.15" customHeight="1" x14ac:dyDescent="0.25">
      <c r="C18" s="15"/>
      <c r="D18" s="2"/>
      <c r="E18" s="2"/>
      <c r="F18" s="2"/>
      <c r="G18" s="2"/>
      <c r="H18" s="2"/>
      <c r="I18" s="2"/>
      <c r="J18" s="2"/>
      <c r="K18" s="2"/>
      <c r="L18" s="2"/>
      <c r="M18" s="2"/>
    </row>
    <row r="19" spans="1:45" ht="14.45" customHeight="1" x14ac:dyDescent="0.25">
      <c r="C19" s="15" t="s">
        <v>32</v>
      </c>
      <c r="D19" s="20"/>
      <c r="I19" s="20"/>
      <c r="J19" s="20"/>
      <c r="K19" s="20"/>
      <c r="L19" s="20"/>
      <c r="M19" s="20"/>
    </row>
    <row r="20" spans="1:45" ht="14.45" customHeight="1" x14ac:dyDescent="0.25">
      <c r="D20" s="15" t="s">
        <v>90</v>
      </c>
      <c r="E20" s="224" t="s">
        <v>91</v>
      </c>
      <c r="F20" s="376">
        <v>125</v>
      </c>
      <c r="G20" s="376"/>
      <c r="J20" s="20" t="s">
        <v>28</v>
      </c>
      <c r="K20" s="355" t="s">
        <v>94</v>
      </c>
      <c r="L20" s="355"/>
      <c r="M20" s="355"/>
      <c r="N20" s="355"/>
      <c r="O20" s="355"/>
      <c r="P20" s="355"/>
      <c r="Q20" s="355"/>
      <c r="R20" s="355"/>
    </row>
    <row r="21" spans="1:45" ht="14.45" customHeight="1" x14ac:dyDescent="0.25">
      <c r="C21" s="72" t="s">
        <v>54</v>
      </c>
      <c r="D21" s="15"/>
      <c r="I21" s="20"/>
    </row>
    <row r="22" spans="1:45" ht="13.15" customHeight="1" x14ac:dyDescent="0.25">
      <c r="C22" s="2"/>
      <c r="D22" s="2"/>
      <c r="G22" s="2"/>
      <c r="H22" s="2"/>
      <c r="I22" s="2"/>
      <c r="J22" s="2"/>
      <c r="K22" s="2"/>
      <c r="L22" s="2"/>
      <c r="M22" s="2"/>
    </row>
    <row r="23" spans="1:45" x14ac:dyDescent="0.25">
      <c r="A23" s="19" t="s">
        <v>105</v>
      </c>
      <c r="B23" s="19"/>
      <c r="C23" s="2"/>
      <c r="D23" s="2"/>
      <c r="E23" s="2"/>
      <c r="F23" s="2"/>
      <c r="G23" s="2"/>
      <c r="H23" s="2"/>
      <c r="I23" s="2"/>
      <c r="J23" s="2"/>
      <c r="K23" s="2"/>
      <c r="L23" s="2"/>
      <c r="M23" s="2"/>
    </row>
    <row r="24" spans="1:45" ht="15.75" thickBot="1" x14ac:dyDescent="0.3">
      <c r="A24" s="24" t="s">
        <v>37</v>
      </c>
      <c r="B24" s="19"/>
      <c r="C24" s="2"/>
      <c r="D24" s="2"/>
      <c r="E24" s="2"/>
      <c r="F24" s="2"/>
      <c r="G24" s="2"/>
      <c r="H24" s="2"/>
      <c r="I24" s="2"/>
      <c r="J24" s="2"/>
      <c r="K24" s="2"/>
      <c r="L24" s="2"/>
      <c r="M24" s="2"/>
    </row>
    <row r="25" spans="1:45" ht="29.45" customHeight="1" x14ac:dyDescent="0.25">
      <c r="A25" s="374" t="s">
        <v>0</v>
      </c>
      <c r="B25" s="323"/>
      <c r="C25" s="324" t="s">
        <v>119</v>
      </c>
      <c r="D25" s="387"/>
      <c r="E25" s="387"/>
      <c r="F25" s="387"/>
      <c r="G25" s="387"/>
      <c r="H25" s="387"/>
      <c r="I25" s="387"/>
      <c r="J25" s="387"/>
      <c r="K25" s="388"/>
      <c r="L25" s="324" t="s">
        <v>89</v>
      </c>
      <c r="M25" s="387"/>
      <c r="N25" s="387"/>
      <c r="O25" s="387"/>
      <c r="P25" s="387"/>
      <c r="Q25" s="387"/>
      <c r="R25" s="387"/>
      <c r="S25" s="387"/>
      <c r="T25" s="388"/>
      <c r="U25" s="389" t="s">
        <v>118</v>
      </c>
      <c r="V25" s="390"/>
      <c r="W25" s="390"/>
      <c r="X25" s="390"/>
      <c r="Y25" s="390"/>
      <c r="Z25" s="390"/>
      <c r="AA25" s="390"/>
      <c r="AB25" s="390"/>
      <c r="AC25" s="391"/>
      <c r="AD25" s="279" t="s">
        <v>64</v>
      </c>
      <c r="AE25" s="324" t="s">
        <v>120</v>
      </c>
      <c r="AF25" s="387"/>
      <c r="AG25" s="387"/>
      <c r="AH25" s="387"/>
      <c r="AI25" s="387"/>
      <c r="AJ25" s="387"/>
      <c r="AK25" s="387"/>
      <c r="AL25" s="387"/>
      <c r="AM25" s="388"/>
      <c r="AN25" s="279" t="s">
        <v>66</v>
      </c>
      <c r="AO25" s="393" t="s">
        <v>124</v>
      </c>
      <c r="AP25" s="394"/>
      <c r="AQ25" s="393" t="s">
        <v>130</v>
      </c>
      <c r="AR25" s="394"/>
      <c r="AS25" s="305" t="s">
        <v>80</v>
      </c>
    </row>
    <row r="26" spans="1:45" ht="28.9" customHeight="1" thickBot="1" x14ac:dyDescent="0.3">
      <c r="A26" s="375"/>
      <c r="B26" s="326"/>
      <c r="C26" s="160" t="s">
        <v>75</v>
      </c>
      <c r="D26" s="160" t="s">
        <v>82</v>
      </c>
      <c r="E26" s="160" t="s">
        <v>83</v>
      </c>
      <c r="F26" s="160" t="s">
        <v>84</v>
      </c>
      <c r="G26" s="160" t="s">
        <v>76</v>
      </c>
      <c r="H26" s="160" t="s">
        <v>85</v>
      </c>
      <c r="I26" s="160" t="s">
        <v>79</v>
      </c>
      <c r="J26" s="160" t="s">
        <v>87</v>
      </c>
      <c r="K26" s="160" t="s">
        <v>5</v>
      </c>
      <c r="L26" s="160" t="s">
        <v>75</v>
      </c>
      <c r="M26" s="160" t="s">
        <v>82</v>
      </c>
      <c r="N26" s="160" t="s">
        <v>83</v>
      </c>
      <c r="O26" s="160" t="s">
        <v>84</v>
      </c>
      <c r="P26" s="160" t="s">
        <v>76</v>
      </c>
      <c r="Q26" s="160" t="s">
        <v>85</v>
      </c>
      <c r="R26" s="160" t="s">
        <v>79</v>
      </c>
      <c r="S26" s="160" t="s">
        <v>87</v>
      </c>
      <c r="T26" s="160" t="s">
        <v>5</v>
      </c>
      <c r="U26" s="95" t="s">
        <v>75</v>
      </c>
      <c r="V26" s="95" t="s">
        <v>82</v>
      </c>
      <c r="W26" s="95" t="s">
        <v>83</v>
      </c>
      <c r="X26" s="95" t="s">
        <v>84</v>
      </c>
      <c r="Y26" s="95" t="s">
        <v>76</v>
      </c>
      <c r="Z26" s="95" t="s">
        <v>85</v>
      </c>
      <c r="AA26" s="95" t="s">
        <v>79</v>
      </c>
      <c r="AB26" s="95" t="s">
        <v>87</v>
      </c>
      <c r="AC26" s="95" t="s">
        <v>5</v>
      </c>
      <c r="AD26" s="392"/>
      <c r="AE26" s="95" t="s">
        <v>75</v>
      </c>
      <c r="AF26" s="95" t="s">
        <v>82</v>
      </c>
      <c r="AG26" s="95" t="s">
        <v>83</v>
      </c>
      <c r="AH26" s="95" t="s">
        <v>84</v>
      </c>
      <c r="AI26" s="95" t="s">
        <v>76</v>
      </c>
      <c r="AJ26" s="95" t="s">
        <v>85</v>
      </c>
      <c r="AK26" s="95" t="s">
        <v>79</v>
      </c>
      <c r="AL26" s="95" t="s">
        <v>87</v>
      </c>
      <c r="AM26" s="78" t="s">
        <v>5</v>
      </c>
      <c r="AN26" s="392"/>
      <c r="AO26" s="229" t="s">
        <v>125</v>
      </c>
      <c r="AP26" s="230" t="s">
        <v>126</v>
      </c>
      <c r="AQ26" s="186" t="s">
        <v>128</v>
      </c>
      <c r="AR26" s="186" t="s">
        <v>129</v>
      </c>
      <c r="AS26" s="306"/>
    </row>
    <row r="27" spans="1:45" x14ac:dyDescent="0.25">
      <c r="A27" s="410">
        <v>43983</v>
      </c>
      <c r="B27" s="411"/>
      <c r="C27" s="156">
        <v>250</v>
      </c>
      <c r="D27" s="157">
        <v>100</v>
      </c>
      <c r="E27" s="157">
        <v>195</v>
      </c>
      <c r="F27" s="157">
        <v>290</v>
      </c>
      <c r="G27" s="157">
        <v>98</v>
      </c>
      <c r="H27" s="157">
        <v>98</v>
      </c>
      <c r="I27" s="157">
        <v>98</v>
      </c>
      <c r="J27" s="157">
        <v>98</v>
      </c>
      <c r="K27" s="98">
        <f>IF(SUM(C27:J27)=0,"",SUM(C27:J27))</f>
        <v>1227</v>
      </c>
      <c r="L27" s="197">
        <f>IF(I9=0,"",IF(C27="","",C27-I9))</f>
        <v>50</v>
      </c>
      <c r="M27" s="97">
        <f>IF(I10=0,"",IF(D27="","",D27-I10))</f>
        <v>-25</v>
      </c>
      <c r="N27" s="97">
        <f>IF(I11=0,"",IF(E27="","",E27-I11))</f>
        <v>-5</v>
      </c>
      <c r="O27" s="97">
        <f>IF(I12=0,"",IF(F27="","",F27-I12))</f>
        <v>-10</v>
      </c>
      <c r="P27" s="97">
        <f>IF(I13=0,"",IF(G27="","",G27-I13))</f>
        <v>3</v>
      </c>
      <c r="Q27" s="169">
        <f>IF(I14=0,"",IF(H27="","",H27-I14))</f>
        <v>-22</v>
      </c>
      <c r="R27" s="169">
        <f>IF(I15=0,"",IF(I27="","",I27-I15))</f>
        <v>13</v>
      </c>
      <c r="S27" s="169">
        <f>IF(I16=0,"",IF(J27="","",J27-I16))</f>
        <v>3</v>
      </c>
      <c r="T27" s="202">
        <f>IF(SUM(L27:S27)=0,"",SUM(L27:S27))</f>
        <v>7</v>
      </c>
      <c r="U27" s="171">
        <v>7000000</v>
      </c>
      <c r="V27" s="172">
        <v>200000</v>
      </c>
      <c r="W27" s="205">
        <v>7000000</v>
      </c>
      <c r="X27" s="205">
        <v>7000000</v>
      </c>
      <c r="Y27" s="205">
        <v>7000000</v>
      </c>
      <c r="Z27" s="205">
        <v>7000000</v>
      </c>
      <c r="AA27" s="205">
        <v>7000000</v>
      </c>
      <c r="AB27" s="205">
        <v>7000000</v>
      </c>
      <c r="AC27" s="173">
        <f>IF(SUM(U27:AB27)=0,"",SUM(U27:AB27))</f>
        <v>49200000</v>
      </c>
      <c r="AD27" s="206">
        <f>IF(K17=0,"",IF(AC27="","",AC27-K17))</f>
        <v>41486000</v>
      </c>
      <c r="AE27" s="105">
        <f t="shared" ref="AE27:AM27" si="0">IF(C27=0,"",IF(U27="","",U27/C27))</f>
        <v>28000</v>
      </c>
      <c r="AF27" s="210">
        <f t="shared" si="0"/>
        <v>2000</v>
      </c>
      <c r="AG27" s="210">
        <f t="shared" si="0"/>
        <v>35897.435897435898</v>
      </c>
      <c r="AH27" s="210">
        <f t="shared" si="0"/>
        <v>24137.931034482757</v>
      </c>
      <c r="AI27" s="210">
        <f t="shared" si="0"/>
        <v>71428.571428571435</v>
      </c>
      <c r="AJ27" s="210">
        <f t="shared" si="0"/>
        <v>71428.571428571435</v>
      </c>
      <c r="AK27" s="210">
        <f t="shared" si="0"/>
        <v>71428.571428571435</v>
      </c>
      <c r="AL27" s="210">
        <f t="shared" si="0"/>
        <v>71428.571428571435</v>
      </c>
      <c r="AM27" s="211">
        <f t="shared" si="0"/>
        <v>40097.799511002442</v>
      </c>
      <c r="AN27" s="102">
        <v>50</v>
      </c>
      <c r="AO27" s="231">
        <v>800</v>
      </c>
      <c r="AP27" s="232" t="s">
        <v>127</v>
      </c>
      <c r="AQ27" s="111">
        <f t="shared" ref="AQ27:AQ56" si="1">IF(AN27=0,"",IF(K27=0,"",K27/AN27))</f>
        <v>24.54</v>
      </c>
      <c r="AR27" s="111">
        <f>IF(AO27=0,"",IF(K27=0,"",K27/AO27))</f>
        <v>1.5337499999999999</v>
      </c>
      <c r="AS27" s="193"/>
    </row>
    <row r="28" spans="1:45" x14ac:dyDescent="0.25">
      <c r="A28" s="369">
        <v>44013</v>
      </c>
      <c r="B28" s="412"/>
      <c r="C28" s="158">
        <v>300</v>
      </c>
      <c r="D28" s="159">
        <v>125</v>
      </c>
      <c r="E28" s="159">
        <v>205</v>
      </c>
      <c r="F28" s="159">
        <v>310</v>
      </c>
      <c r="G28" s="159">
        <v>99</v>
      </c>
      <c r="H28" s="159">
        <v>99</v>
      </c>
      <c r="I28" s="159">
        <v>99</v>
      </c>
      <c r="J28" s="159">
        <v>99</v>
      </c>
      <c r="K28" s="29">
        <f t="shared" ref="K28:K56" si="2">IF(SUM(C28:J28)=0,"",SUM(C28:J28))</f>
        <v>1336</v>
      </c>
      <c r="L28" s="198">
        <f>IF(I9=0,"",IF(C28="","",C28-I9))</f>
        <v>100</v>
      </c>
      <c r="M28" s="26">
        <f>IF(I10=0,"",IF(D28="","",D28-I10))</f>
        <v>0</v>
      </c>
      <c r="N28" s="26">
        <f>IF(I11=0,"",IF(E28="","",E28-I11))</f>
        <v>5</v>
      </c>
      <c r="O28" s="26">
        <f>IF(I12=0,"",IF(F28="","",F28-I12))</f>
        <v>10</v>
      </c>
      <c r="P28" s="26">
        <f>IF(I13=0,"",IF(G28="","",G28-I13))</f>
        <v>4</v>
      </c>
      <c r="Q28" s="170">
        <f>IF(I14=0,"",IF(H28="","",H28-I14))</f>
        <v>-21</v>
      </c>
      <c r="R28" s="170">
        <f>IF(I15=0,"",IF(I28="","",I28-I15))</f>
        <v>14</v>
      </c>
      <c r="S28" s="170">
        <f>IF(I16=0,"",IF(J28="","",J28-I16))</f>
        <v>4</v>
      </c>
      <c r="T28" s="76">
        <f t="shared" ref="T28:T56" si="3">IF(SUM(L28:S28)=0,"",SUM(L28:S28))</f>
        <v>116</v>
      </c>
      <c r="U28" s="174">
        <v>6500000</v>
      </c>
      <c r="V28" s="175">
        <v>250000</v>
      </c>
      <c r="W28" s="204">
        <v>6500000</v>
      </c>
      <c r="X28" s="204">
        <v>6500000</v>
      </c>
      <c r="Y28" s="204">
        <v>6500000</v>
      </c>
      <c r="Z28" s="204">
        <v>6500000</v>
      </c>
      <c r="AA28" s="204">
        <v>6500000</v>
      </c>
      <c r="AB28" s="204">
        <v>6500000</v>
      </c>
      <c r="AC28" s="176">
        <f t="shared" ref="AC28:AC56" si="4">IF(SUM(U28:AB28)=0,"",SUM(U28:AB28))</f>
        <v>45750000</v>
      </c>
      <c r="AD28" s="207">
        <f>IF(K17=0,"",IF(AC28="","",AC28-K17))</f>
        <v>38036000</v>
      </c>
      <c r="AE28" s="108">
        <f t="shared" ref="AE28:AE56" si="5">IF(C28=0,"",IF(U28="","",U28/C28))</f>
        <v>21666.666666666668</v>
      </c>
      <c r="AF28" s="90">
        <f t="shared" ref="AF28:AF56" si="6">IF(D28=0,"",IF(V28="","",V28/D28))</f>
        <v>2000</v>
      </c>
      <c r="AG28" s="209">
        <f t="shared" ref="AG28:AG56" si="7">IF(E28=0,"",IF(W28="","",W28/E28))</f>
        <v>31707.317073170732</v>
      </c>
      <c r="AH28" s="209">
        <f t="shared" ref="AH28:AH56" si="8">IF(F28=0,"",IF(X28="","",X28/F28))</f>
        <v>20967.741935483871</v>
      </c>
      <c r="AI28" s="209">
        <f t="shared" ref="AI28:AI56" si="9">IF(G28=0,"",IF(Y28="","",Y28/G28))</f>
        <v>65656.565656565654</v>
      </c>
      <c r="AJ28" s="209">
        <f t="shared" ref="AJ28:AJ56" si="10">IF(H28=0,"",IF(Z28="","",Z28/H28))</f>
        <v>65656.565656565654</v>
      </c>
      <c r="AK28" s="209">
        <f t="shared" ref="AK28:AK56" si="11">IF(I28=0,"",IF(AA28="","",AA28/I28))</f>
        <v>65656.565656565654</v>
      </c>
      <c r="AL28" s="209">
        <f t="shared" ref="AL28:AL56" si="12">IF(J28=0,"",IF(AB28="","",AB28/J28))</f>
        <v>65656.565656565654</v>
      </c>
      <c r="AM28" s="69">
        <f t="shared" ref="AM28:AM56" si="13">IF(K28=0,"",IF(AC28="","",AC28/K28))</f>
        <v>34244.011976047907</v>
      </c>
      <c r="AN28" s="103">
        <v>50</v>
      </c>
      <c r="AO28" s="233">
        <v>900</v>
      </c>
      <c r="AP28" s="234" t="str">
        <f>IF(AP27="","",IF(AO28="","",AP27))</f>
        <v>ton producto terminado</v>
      </c>
      <c r="AQ28" s="111">
        <f t="shared" si="1"/>
        <v>26.72</v>
      </c>
      <c r="AR28" s="253">
        <f t="shared" ref="AR28:AR56" si="14">IF(AO28=0,"",IF(K28=0,"",K28/AO28))</f>
        <v>1.4844444444444445</v>
      </c>
      <c r="AS28" s="189"/>
    </row>
    <row r="29" spans="1:45" x14ac:dyDescent="0.25">
      <c r="A29" s="369">
        <v>44044</v>
      </c>
      <c r="B29" s="412"/>
      <c r="C29" s="158">
        <v>225</v>
      </c>
      <c r="D29" s="159">
        <v>150</v>
      </c>
      <c r="E29" s="159">
        <v>180</v>
      </c>
      <c r="F29" s="159">
        <v>305</v>
      </c>
      <c r="G29" s="159">
        <v>102</v>
      </c>
      <c r="H29" s="159">
        <v>102</v>
      </c>
      <c r="I29" s="159">
        <v>102</v>
      </c>
      <c r="J29" s="159">
        <v>102</v>
      </c>
      <c r="K29" s="29">
        <f t="shared" si="2"/>
        <v>1268</v>
      </c>
      <c r="L29" s="198">
        <f>IF(I9=0,"",IF(C29="","",C29-I9))</f>
        <v>25</v>
      </c>
      <c r="M29" s="26">
        <f>IF(I10=0,"",IF(D29="","",D29-I10))</f>
        <v>25</v>
      </c>
      <c r="N29" s="26">
        <f>IF(I11=0,"",IF(E29="","",E29-I11))</f>
        <v>-20</v>
      </c>
      <c r="O29" s="26">
        <f>IF(I12=0,"",IF(F29="","",F29-I12))</f>
        <v>5</v>
      </c>
      <c r="P29" s="26">
        <f>IF(I13=0,"",IF(G29="","",G29-I13))</f>
        <v>7</v>
      </c>
      <c r="Q29" s="170">
        <f>IF(I14=0,"",IF(H29="","",H29-I14))</f>
        <v>-18</v>
      </c>
      <c r="R29" s="170">
        <f>IF(I15=0,"",IF(I29="","",I29-I15))</f>
        <v>17</v>
      </c>
      <c r="S29" s="170">
        <f>IF(I16=0,"",IF(J29="","",J29-I16))</f>
        <v>7</v>
      </c>
      <c r="T29" s="76">
        <f t="shared" si="3"/>
        <v>48</v>
      </c>
      <c r="U29" s="174">
        <v>7230000</v>
      </c>
      <c r="V29" s="175">
        <v>150000</v>
      </c>
      <c r="W29" s="204">
        <v>7230000</v>
      </c>
      <c r="X29" s="204">
        <v>7230000</v>
      </c>
      <c r="Y29" s="204">
        <v>7230000</v>
      </c>
      <c r="Z29" s="204">
        <v>7230000</v>
      </c>
      <c r="AA29" s="204">
        <v>7230000</v>
      </c>
      <c r="AB29" s="204">
        <v>7230000</v>
      </c>
      <c r="AC29" s="176">
        <f t="shared" si="4"/>
        <v>50760000</v>
      </c>
      <c r="AD29" s="207">
        <f>IF(K17=0,"",IF(AC29="","",AC29-K17))</f>
        <v>43046000</v>
      </c>
      <c r="AE29" s="108">
        <f t="shared" si="5"/>
        <v>32133.333333333332</v>
      </c>
      <c r="AF29" s="91">
        <f t="shared" si="6"/>
        <v>1000</v>
      </c>
      <c r="AG29" s="209">
        <f t="shared" si="7"/>
        <v>40166.666666666664</v>
      </c>
      <c r="AH29" s="209">
        <f t="shared" si="8"/>
        <v>23704.918032786885</v>
      </c>
      <c r="AI29" s="209">
        <f t="shared" si="9"/>
        <v>70882.352941176476</v>
      </c>
      <c r="AJ29" s="209">
        <f t="shared" si="10"/>
        <v>70882.352941176476</v>
      </c>
      <c r="AK29" s="209">
        <f t="shared" si="11"/>
        <v>70882.352941176476</v>
      </c>
      <c r="AL29" s="209">
        <f t="shared" si="12"/>
        <v>70882.352941176476</v>
      </c>
      <c r="AM29" s="70">
        <f t="shared" si="13"/>
        <v>40031.545741324924</v>
      </c>
      <c r="AN29" s="104">
        <v>51</v>
      </c>
      <c r="AO29" s="233">
        <v>1000</v>
      </c>
      <c r="AP29" s="234" t="str">
        <f>IF(AP28="","",IF(AO29="","",AP27))</f>
        <v>ton producto terminado</v>
      </c>
      <c r="AQ29" s="111">
        <f t="shared" si="1"/>
        <v>24.862745098039216</v>
      </c>
      <c r="AR29" s="253">
        <f t="shared" si="14"/>
        <v>1.268</v>
      </c>
      <c r="AS29" s="189"/>
    </row>
    <row r="30" spans="1:45" x14ac:dyDescent="0.25">
      <c r="A30" s="369">
        <v>44075</v>
      </c>
      <c r="B30" s="412"/>
      <c r="C30" s="158">
        <v>215</v>
      </c>
      <c r="D30" s="159">
        <v>98</v>
      </c>
      <c r="E30" s="159">
        <v>175</v>
      </c>
      <c r="F30" s="159">
        <v>298</v>
      </c>
      <c r="G30" s="159">
        <v>104</v>
      </c>
      <c r="H30" s="159">
        <v>104</v>
      </c>
      <c r="I30" s="159">
        <v>104</v>
      </c>
      <c r="J30" s="159">
        <v>104</v>
      </c>
      <c r="K30" s="29">
        <f t="shared" si="2"/>
        <v>1202</v>
      </c>
      <c r="L30" s="198">
        <f>IF(I9=0,"",IF(C30="","",C30-I9))</f>
        <v>15</v>
      </c>
      <c r="M30" s="26">
        <f>IF(I10=0,"",IF(D30="","",D30-I10))</f>
        <v>-27</v>
      </c>
      <c r="N30" s="26">
        <f>IF(I11=0,"",IF(E30="","",E30-I11))</f>
        <v>-25</v>
      </c>
      <c r="O30" s="26">
        <f>IF(I12=0,"",IF(F30="","",F30-I12))</f>
        <v>-2</v>
      </c>
      <c r="P30" s="26">
        <f>IF(I13=0,"",IF(G30="","",G30-I13))</f>
        <v>9</v>
      </c>
      <c r="Q30" s="170">
        <f>IF(I14=0,"",IF(H30="","",H30-I14))</f>
        <v>-16</v>
      </c>
      <c r="R30" s="170">
        <f>IF(I15=0,"",IF(I30="","",I30-I15))</f>
        <v>19</v>
      </c>
      <c r="S30" s="170">
        <f>IF(I16=0,"",IF(J30="","",J30-I16))</f>
        <v>9</v>
      </c>
      <c r="T30" s="76">
        <f t="shared" si="3"/>
        <v>-18</v>
      </c>
      <c r="U30" s="174">
        <v>8000000</v>
      </c>
      <c r="V30" s="175">
        <v>146000</v>
      </c>
      <c r="W30" s="204">
        <v>8000000</v>
      </c>
      <c r="X30" s="204">
        <v>8000000</v>
      </c>
      <c r="Y30" s="204">
        <v>8000000</v>
      </c>
      <c r="Z30" s="204">
        <v>8000000</v>
      </c>
      <c r="AA30" s="204">
        <v>8000000</v>
      </c>
      <c r="AB30" s="204">
        <v>8000000</v>
      </c>
      <c r="AC30" s="176">
        <f t="shared" si="4"/>
        <v>56146000</v>
      </c>
      <c r="AD30" s="207">
        <f>IF(K17=0,"",IF(AC30="","",AC30-K17))</f>
        <v>48432000</v>
      </c>
      <c r="AE30" s="108">
        <f t="shared" si="5"/>
        <v>37209.302325581397</v>
      </c>
      <c r="AF30" s="90">
        <f t="shared" si="6"/>
        <v>1489.795918367347</v>
      </c>
      <c r="AG30" s="209">
        <f t="shared" si="7"/>
        <v>45714.285714285717</v>
      </c>
      <c r="AH30" s="209">
        <f t="shared" si="8"/>
        <v>26845.637583892618</v>
      </c>
      <c r="AI30" s="209">
        <f t="shared" si="9"/>
        <v>76923.076923076922</v>
      </c>
      <c r="AJ30" s="209">
        <f t="shared" si="10"/>
        <v>76923.076923076922</v>
      </c>
      <c r="AK30" s="209">
        <f t="shared" si="11"/>
        <v>76923.076923076922</v>
      </c>
      <c r="AL30" s="209">
        <f t="shared" si="12"/>
        <v>76923.076923076922</v>
      </c>
      <c r="AM30" s="69">
        <f t="shared" si="13"/>
        <v>46710.482529118133</v>
      </c>
      <c r="AN30" s="103">
        <v>50</v>
      </c>
      <c r="AO30" s="233">
        <v>998</v>
      </c>
      <c r="AP30" s="234" t="str">
        <f>IF(AP29="","",IF(AO30="","",AP27))</f>
        <v>ton producto terminado</v>
      </c>
      <c r="AQ30" s="111">
        <f t="shared" si="1"/>
        <v>24.04</v>
      </c>
      <c r="AR30" s="253">
        <f t="shared" si="14"/>
        <v>1.2044088176352705</v>
      </c>
      <c r="AS30" s="189"/>
    </row>
    <row r="31" spans="1:45" x14ac:dyDescent="0.25">
      <c r="A31" s="369">
        <v>44105</v>
      </c>
      <c r="B31" s="412"/>
      <c r="C31" s="158">
        <v>245</v>
      </c>
      <c r="D31" s="159">
        <v>200</v>
      </c>
      <c r="E31" s="159">
        <v>212</v>
      </c>
      <c r="F31" s="159">
        <v>285</v>
      </c>
      <c r="G31" s="159">
        <v>90</v>
      </c>
      <c r="H31" s="159">
        <v>90</v>
      </c>
      <c r="I31" s="159">
        <v>90</v>
      </c>
      <c r="J31" s="159">
        <v>90</v>
      </c>
      <c r="K31" s="29">
        <f t="shared" si="2"/>
        <v>1302</v>
      </c>
      <c r="L31" s="198">
        <f>IF(I9=0,"",IF(C31="","",C31-I9))</f>
        <v>45</v>
      </c>
      <c r="M31" s="26">
        <f>IF(I10=0,"",IF(D31="","",D31-I10))</f>
        <v>75</v>
      </c>
      <c r="N31" s="26">
        <f>IF(I11=0,"",IF(E31="","",E31-I11))</f>
        <v>12</v>
      </c>
      <c r="O31" s="26">
        <f>IF(I12=0,"",IF(F31="","",F31-I12))</f>
        <v>-15</v>
      </c>
      <c r="P31" s="26">
        <f>IF(I13=0,"",IF(G31="","",G31-I13))</f>
        <v>-5</v>
      </c>
      <c r="Q31" s="170">
        <f>IF(I14=0,"",IF(H31="","",H31-I14))</f>
        <v>-30</v>
      </c>
      <c r="R31" s="170">
        <f>IF(I15=0,"",IF(I31="","",I31-I15))</f>
        <v>5</v>
      </c>
      <c r="S31" s="170">
        <f>IF(I16=0,"",IF(J31="","",J31-I16))</f>
        <v>-5</v>
      </c>
      <c r="T31" s="76">
        <f t="shared" si="3"/>
        <v>82</v>
      </c>
      <c r="U31" s="174">
        <v>7900000</v>
      </c>
      <c r="V31" s="175">
        <v>175000</v>
      </c>
      <c r="W31" s="204">
        <v>7900000</v>
      </c>
      <c r="X31" s="204">
        <v>7900000</v>
      </c>
      <c r="Y31" s="204">
        <v>7900000</v>
      </c>
      <c r="Z31" s="204">
        <v>7900000</v>
      </c>
      <c r="AA31" s="204">
        <v>7900000</v>
      </c>
      <c r="AB31" s="204">
        <v>7900000</v>
      </c>
      <c r="AC31" s="176">
        <f t="shared" si="4"/>
        <v>55475000</v>
      </c>
      <c r="AD31" s="207">
        <f>IF(K17=0,"",IF(AC31="","",AC31-K17))</f>
        <v>47761000</v>
      </c>
      <c r="AE31" s="108">
        <f t="shared" si="5"/>
        <v>32244.897959183672</v>
      </c>
      <c r="AF31" s="90">
        <f t="shared" si="6"/>
        <v>875</v>
      </c>
      <c r="AG31" s="209">
        <f t="shared" si="7"/>
        <v>37264.150943396227</v>
      </c>
      <c r="AH31" s="209">
        <f t="shared" si="8"/>
        <v>27719.298245614034</v>
      </c>
      <c r="AI31" s="209">
        <f t="shared" si="9"/>
        <v>87777.777777777781</v>
      </c>
      <c r="AJ31" s="209">
        <f t="shared" si="10"/>
        <v>87777.777777777781</v>
      </c>
      <c r="AK31" s="209">
        <f t="shared" si="11"/>
        <v>87777.777777777781</v>
      </c>
      <c r="AL31" s="209">
        <f t="shared" si="12"/>
        <v>87777.777777777781</v>
      </c>
      <c r="AM31" s="69">
        <f t="shared" si="13"/>
        <v>42607.526881720427</v>
      </c>
      <c r="AN31" s="103">
        <v>51</v>
      </c>
      <c r="AO31" s="233">
        <v>853</v>
      </c>
      <c r="AP31" s="234" t="str">
        <f>IF(AP30="","",IF(AO31="","",AP27))</f>
        <v>ton producto terminado</v>
      </c>
      <c r="AQ31" s="111">
        <f t="shared" si="1"/>
        <v>25.529411764705884</v>
      </c>
      <c r="AR31" s="253">
        <f t="shared" si="14"/>
        <v>1.526377491207503</v>
      </c>
      <c r="AS31" s="189"/>
    </row>
    <row r="32" spans="1:45" x14ac:dyDescent="0.25">
      <c r="A32" s="369">
        <v>44136</v>
      </c>
      <c r="B32" s="412"/>
      <c r="C32" s="158">
        <v>236</v>
      </c>
      <c r="D32" s="159">
        <v>154</v>
      </c>
      <c r="E32" s="159">
        <v>186</v>
      </c>
      <c r="F32" s="159">
        <v>287</v>
      </c>
      <c r="G32" s="159">
        <v>85</v>
      </c>
      <c r="H32" s="159">
        <v>85</v>
      </c>
      <c r="I32" s="159">
        <v>85</v>
      </c>
      <c r="J32" s="159">
        <v>85</v>
      </c>
      <c r="K32" s="29">
        <f t="shared" si="2"/>
        <v>1203</v>
      </c>
      <c r="L32" s="198">
        <f>IF(I9=0,"",IF(C32="","",C32-I9))</f>
        <v>36</v>
      </c>
      <c r="M32" s="26">
        <f>IF(I10=0,"",IF(D32="","",D32-I10))</f>
        <v>29</v>
      </c>
      <c r="N32" s="26">
        <f>IF(I11=0,"",IF(E32="","",E32-I11))</f>
        <v>-14</v>
      </c>
      <c r="O32" s="26">
        <f>IF(I12=0,"",IF(F32="","",F32-I12))</f>
        <v>-13</v>
      </c>
      <c r="P32" s="26">
        <f>IF(I13=0,"",IF(G32="","",G32-I13))</f>
        <v>-10</v>
      </c>
      <c r="Q32" s="170">
        <f>IF(I14=0,"",IF(H32="","",H32-I14))</f>
        <v>-35</v>
      </c>
      <c r="R32" s="170">
        <f>IF(I15=0,"",IF(I32="","",I32-I15))</f>
        <v>0</v>
      </c>
      <c r="S32" s="170">
        <f>IF(I16=0,"",IF(J32="","",J32-I16))</f>
        <v>-10</v>
      </c>
      <c r="T32" s="76">
        <f t="shared" si="3"/>
        <v>-17</v>
      </c>
      <c r="U32" s="174">
        <v>7600000</v>
      </c>
      <c r="V32" s="175">
        <v>210000</v>
      </c>
      <c r="W32" s="204">
        <v>7600000</v>
      </c>
      <c r="X32" s="204">
        <v>7600000</v>
      </c>
      <c r="Y32" s="204">
        <v>7600000</v>
      </c>
      <c r="Z32" s="204">
        <v>7600000</v>
      </c>
      <c r="AA32" s="204">
        <v>7600000</v>
      </c>
      <c r="AB32" s="204">
        <v>7600000</v>
      </c>
      <c r="AC32" s="176">
        <f t="shared" si="4"/>
        <v>53410000</v>
      </c>
      <c r="AD32" s="207">
        <f>IF(K17=0,"",IF(AC32="","",AC32-K17))</f>
        <v>45696000</v>
      </c>
      <c r="AE32" s="108">
        <f t="shared" si="5"/>
        <v>32203.389830508473</v>
      </c>
      <c r="AF32" s="90">
        <f t="shared" si="6"/>
        <v>1363.6363636363637</v>
      </c>
      <c r="AG32" s="209">
        <f t="shared" si="7"/>
        <v>40860.215053763444</v>
      </c>
      <c r="AH32" s="209">
        <f t="shared" si="8"/>
        <v>26480.836236933799</v>
      </c>
      <c r="AI32" s="209">
        <f t="shared" si="9"/>
        <v>89411.76470588235</v>
      </c>
      <c r="AJ32" s="209">
        <f t="shared" si="10"/>
        <v>89411.76470588235</v>
      </c>
      <c r="AK32" s="209">
        <f t="shared" si="11"/>
        <v>89411.76470588235</v>
      </c>
      <c r="AL32" s="209">
        <f t="shared" si="12"/>
        <v>89411.76470588235</v>
      </c>
      <c r="AM32" s="69">
        <f t="shared" si="13"/>
        <v>44397.339983374899</v>
      </c>
      <c r="AN32" s="103">
        <v>52</v>
      </c>
      <c r="AO32" s="233">
        <v>789</v>
      </c>
      <c r="AP32" s="234" t="str">
        <f>IF(AP31="","",IF(AO32="","",AP27))</f>
        <v>ton producto terminado</v>
      </c>
      <c r="AQ32" s="111">
        <f t="shared" si="1"/>
        <v>23.134615384615383</v>
      </c>
      <c r="AR32" s="253">
        <f t="shared" si="14"/>
        <v>1.5247148288973384</v>
      </c>
      <c r="AS32" s="189"/>
    </row>
    <row r="33" spans="1:45" x14ac:dyDescent="0.25">
      <c r="A33" s="369">
        <v>44166</v>
      </c>
      <c r="B33" s="412"/>
      <c r="C33" s="158">
        <v>218</v>
      </c>
      <c r="D33" s="159">
        <v>165</v>
      </c>
      <c r="E33" s="159">
        <v>179</v>
      </c>
      <c r="F33" s="159">
        <v>275</v>
      </c>
      <c r="G33" s="159">
        <v>95</v>
      </c>
      <c r="H33" s="159">
        <v>95</v>
      </c>
      <c r="I33" s="159">
        <v>95</v>
      </c>
      <c r="J33" s="159">
        <v>95</v>
      </c>
      <c r="K33" s="29">
        <f t="shared" si="2"/>
        <v>1217</v>
      </c>
      <c r="L33" s="198">
        <f>IF(I9=0,"",IF(C33="","",C33-I9))</f>
        <v>18</v>
      </c>
      <c r="M33" s="26">
        <f>IF(I10=0,"",IF(D33="","",D33-I10))</f>
        <v>40</v>
      </c>
      <c r="N33" s="26">
        <f>IF(I11=0,"",IF(E33="","",E33-I11))</f>
        <v>-21</v>
      </c>
      <c r="O33" s="26">
        <f>IF(I12=0,"",IF(F33="","",F33-I12))</f>
        <v>-25</v>
      </c>
      <c r="P33" s="26">
        <f>IF(I13=0,"",IF(G33="","",G33-I13))</f>
        <v>0</v>
      </c>
      <c r="Q33" s="170">
        <f>IF(I14=0,"",IF(H33="","",H33-I14))</f>
        <v>-25</v>
      </c>
      <c r="R33" s="170">
        <f>IF(I15=0,"",IF(I33="","",I33-I15))</f>
        <v>10</v>
      </c>
      <c r="S33" s="170">
        <f>IF(I16=0,"",IF(J33="","",J33-I16))</f>
        <v>0</v>
      </c>
      <c r="T33" s="76">
        <f t="shared" si="3"/>
        <v>-3</v>
      </c>
      <c r="U33" s="174">
        <v>7750000</v>
      </c>
      <c r="V33" s="175">
        <v>145000</v>
      </c>
      <c r="W33" s="204">
        <v>7750000</v>
      </c>
      <c r="X33" s="204">
        <v>7750000</v>
      </c>
      <c r="Y33" s="204">
        <v>7750000</v>
      </c>
      <c r="Z33" s="204">
        <v>7750000</v>
      </c>
      <c r="AA33" s="204">
        <v>7750000</v>
      </c>
      <c r="AB33" s="204">
        <v>7750000</v>
      </c>
      <c r="AC33" s="176">
        <f t="shared" si="4"/>
        <v>54395000</v>
      </c>
      <c r="AD33" s="207">
        <f>IF(K17=0,"",IF(AC33="","",AC33-K17))</f>
        <v>46681000</v>
      </c>
      <c r="AE33" s="108">
        <f t="shared" si="5"/>
        <v>35550.458715596331</v>
      </c>
      <c r="AF33" s="90">
        <f t="shared" si="6"/>
        <v>878.78787878787875</v>
      </c>
      <c r="AG33" s="209">
        <f t="shared" si="7"/>
        <v>43296.089385474857</v>
      </c>
      <c r="AH33" s="209">
        <f t="shared" si="8"/>
        <v>28181.81818181818</v>
      </c>
      <c r="AI33" s="209">
        <f t="shared" si="9"/>
        <v>81578.947368421053</v>
      </c>
      <c r="AJ33" s="209">
        <f t="shared" si="10"/>
        <v>81578.947368421053</v>
      </c>
      <c r="AK33" s="209">
        <f t="shared" si="11"/>
        <v>81578.947368421053</v>
      </c>
      <c r="AL33" s="209">
        <f t="shared" si="12"/>
        <v>81578.947368421053</v>
      </c>
      <c r="AM33" s="69">
        <f t="shared" si="13"/>
        <v>44695.973705834018</v>
      </c>
      <c r="AN33" s="103">
        <v>51</v>
      </c>
      <c r="AO33" s="233">
        <v>900</v>
      </c>
      <c r="AP33" s="234" t="str">
        <f>IF(AP32="","",IF(AO33="","",AP27))</f>
        <v>ton producto terminado</v>
      </c>
      <c r="AQ33" s="111">
        <f t="shared" si="1"/>
        <v>23.862745098039216</v>
      </c>
      <c r="AR33" s="253">
        <f t="shared" si="14"/>
        <v>1.3522222222222222</v>
      </c>
      <c r="AS33" s="189"/>
    </row>
    <row r="34" spans="1:45" x14ac:dyDescent="0.25">
      <c r="A34" s="369">
        <v>44197</v>
      </c>
      <c r="B34" s="412"/>
      <c r="C34" s="158">
        <v>200</v>
      </c>
      <c r="D34" s="159">
        <v>175</v>
      </c>
      <c r="E34" s="159">
        <v>210</v>
      </c>
      <c r="F34" s="159">
        <v>324</v>
      </c>
      <c r="G34" s="159">
        <v>86</v>
      </c>
      <c r="H34" s="159">
        <v>86</v>
      </c>
      <c r="I34" s="159">
        <v>86</v>
      </c>
      <c r="J34" s="159">
        <v>86</v>
      </c>
      <c r="K34" s="29">
        <f t="shared" si="2"/>
        <v>1253</v>
      </c>
      <c r="L34" s="198">
        <f>IF(I9=0,"",IF(C34="","",C34-I9))</f>
        <v>0</v>
      </c>
      <c r="M34" s="26">
        <f>IF(I10=0,"",IF(D34="","",D34-I10))</f>
        <v>50</v>
      </c>
      <c r="N34" s="26">
        <f>IF(I11=0,"",IF(E34="","",E34-I11))</f>
        <v>10</v>
      </c>
      <c r="O34" s="26">
        <f>IF(I12=0,"",IF(F34="","",F34-I12))</f>
        <v>24</v>
      </c>
      <c r="P34" s="26">
        <f>IF(I13=0,"",IF(G34="","",G34-I13))</f>
        <v>-9</v>
      </c>
      <c r="Q34" s="170">
        <f>IF(I14=0,"",IF(H34="","",H34-I14))</f>
        <v>-34</v>
      </c>
      <c r="R34" s="170">
        <f>IF(I15=0,"",IF(I34="","",I34-I15))</f>
        <v>1</v>
      </c>
      <c r="S34" s="170">
        <f>IF(I16=0,"",IF(J34="","",J34-I16))</f>
        <v>-9</v>
      </c>
      <c r="T34" s="76">
        <f t="shared" si="3"/>
        <v>33</v>
      </c>
      <c r="U34" s="174">
        <v>7500000</v>
      </c>
      <c r="V34" s="175">
        <v>154000</v>
      </c>
      <c r="W34" s="204">
        <v>7500000</v>
      </c>
      <c r="X34" s="204">
        <v>7500000</v>
      </c>
      <c r="Y34" s="204">
        <v>7500000</v>
      </c>
      <c r="Z34" s="204">
        <v>7500000</v>
      </c>
      <c r="AA34" s="204">
        <v>7500000</v>
      </c>
      <c r="AB34" s="204">
        <v>7500000</v>
      </c>
      <c r="AC34" s="176">
        <f t="shared" si="4"/>
        <v>52654000</v>
      </c>
      <c r="AD34" s="207">
        <f>IF(K17=0,"",IF(AC34="","",AC34-K17))</f>
        <v>44940000</v>
      </c>
      <c r="AE34" s="108">
        <f t="shared" si="5"/>
        <v>37500</v>
      </c>
      <c r="AF34" s="90">
        <f t="shared" si="6"/>
        <v>880</v>
      </c>
      <c r="AG34" s="209">
        <f t="shared" si="7"/>
        <v>35714.285714285717</v>
      </c>
      <c r="AH34" s="209">
        <f t="shared" si="8"/>
        <v>23148.14814814815</v>
      </c>
      <c r="AI34" s="209">
        <f t="shared" si="9"/>
        <v>87209.30232558139</v>
      </c>
      <c r="AJ34" s="209">
        <f t="shared" si="10"/>
        <v>87209.30232558139</v>
      </c>
      <c r="AK34" s="209">
        <f t="shared" si="11"/>
        <v>87209.30232558139</v>
      </c>
      <c r="AL34" s="209">
        <f t="shared" si="12"/>
        <v>87209.30232558139</v>
      </c>
      <c r="AM34" s="69">
        <f t="shared" si="13"/>
        <v>42022.346368715087</v>
      </c>
      <c r="AN34" s="103">
        <v>50</v>
      </c>
      <c r="AO34" s="233">
        <v>850</v>
      </c>
      <c r="AP34" s="234" t="str">
        <f>IF(AP33="","",IF(AO34="","",AP27))</f>
        <v>ton producto terminado</v>
      </c>
      <c r="AQ34" s="111">
        <f t="shared" si="1"/>
        <v>25.06</v>
      </c>
      <c r="AR34" s="253">
        <f t="shared" si="14"/>
        <v>1.4741176470588235</v>
      </c>
      <c r="AS34" s="189"/>
    </row>
    <row r="35" spans="1:45" x14ac:dyDescent="0.25">
      <c r="A35" s="369">
        <v>44228</v>
      </c>
      <c r="B35" s="412"/>
      <c r="C35" s="158"/>
      <c r="D35" s="159"/>
      <c r="E35" s="159"/>
      <c r="F35" s="159"/>
      <c r="G35" s="159"/>
      <c r="H35" s="159"/>
      <c r="I35" s="159"/>
      <c r="J35" s="159"/>
      <c r="K35" s="29" t="str">
        <f t="shared" si="2"/>
        <v/>
      </c>
      <c r="L35" s="198" t="str">
        <f>IF(I9=0,"",IF(C35="","",C35-I9))</f>
        <v/>
      </c>
      <c r="M35" s="26" t="str">
        <f>IF(I10=0,"",IF(D35="","",D35-I10))</f>
        <v/>
      </c>
      <c r="N35" s="26" t="str">
        <f>IF(I11=0,"",IF(E35="","",E35-I11))</f>
        <v/>
      </c>
      <c r="O35" s="26" t="str">
        <f>IF(I12=0,"",IF(F35="","",F35-I12))</f>
        <v/>
      </c>
      <c r="P35" s="26" t="str">
        <f>IF(I13=0,"",IF(G35="","",G35-I13))</f>
        <v/>
      </c>
      <c r="Q35" s="170" t="str">
        <f>IF(I14=0,"",IF(H35="","",H35-I14))</f>
        <v/>
      </c>
      <c r="R35" s="170" t="str">
        <f>IF(I15=0,"",IF(I35="","",I35-I15))</f>
        <v/>
      </c>
      <c r="S35" s="170" t="str">
        <f>IF(I16=0,"",IF(J35="","",J35-I16))</f>
        <v/>
      </c>
      <c r="T35" s="76" t="str">
        <f t="shared" si="3"/>
        <v/>
      </c>
      <c r="U35" s="174"/>
      <c r="V35" s="175"/>
      <c r="W35" s="204"/>
      <c r="X35" s="204"/>
      <c r="Y35" s="204"/>
      <c r="Z35" s="204"/>
      <c r="AA35" s="204"/>
      <c r="AB35" s="204"/>
      <c r="AC35" s="176" t="str">
        <f t="shared" si="4"/>
        <v/>
      </c>
      <c r="AD35" s="207" t="str">
        <f>IF(K17=0,"",IF(AC35="","",AC35-K17))</f>
        <v/>
      </c>
      <c r="AE35" s="108" t="str">
        <f t="shared" si="5"/>
        <v/>
      </c>
      <c r="AF35" s="90" t="str">
        <f t="shared" si="6"/>
        <v/>
      </c>
      <c r="AG35" s="209" t="str">
        <f t="shared" si="7"/>
        <v/>
      </c>
      <c r="AH35" s="209" t="str">
        <f t="shared" si="8"/>
        <v/>
      </c>
      <c r="AI35" s="209" t="str">
        <f t="shared" si="9"/>
        <v/>
      </c>
      <c r="AJ35" s="209" t="str">
        <f t="shared" si="10"/>
        <v/>
      </c>
      <c r="AK35" s="209" t="str">
        <f t="shared" si="11"/>
        <v/>
      </c>
      <c r="AL35" s="209" t="str">
        <f t="shared" si="12"/>
        <v/>
      </c>
      <c r="AM35" s="69" t="str">
        <f t="shared" si="13"/>
        <v/>
      </c>
      <c r="AN35" s="103"/>
      <c r="AO35" s="233"/>
      <c r="AP35" s="234" t="str">
        <f>IF(AP34="","",IF(AO35="","",AP27))</f>
        <v/>
      </c>
      <c r="AQ35" s="111" t="str">
        <f t="shared" si="1"/>
        <v/>
      </c>
      <c r="AR35" s="253" t="str">
        <f t="shared" si="14"/>
        <v/>
      </c>
      <c r="AS35" s="189"/>
    </row>
    <row r="36" spans="1:45" x14ac:dyDescent="0.25">
      <c r="A36" s="369">
        <v>44256</v>
      </c>
      <c r="B36" s="412"/>
      <c r="C36" s="158"/>
      <c r="D36" s="159"/>
      <c r="E36" s="159"/>
      <c r="F36" s="159"/>
      <c r="G36" s="159"/>
      <c r="H36" s="159"/>
      <c r="I36" s="159"/>
      <c r="J36" s="159"/>
      <c r="K36" s="29" t="str">
        <f t="shared" si="2"/>
        <v/>
      </c>
      <c r="L36" s="198" t="str">
        <f>IF(I9=0,"",IF(C36="","",C36-I9))</f>
        <v/>
      </c>
      <c r="M36" s="26" t="str">
        <f>IF(I10=0,"",IF(D36="","",D36-I10))</f>
        <v/>
      </c>
      <c r="N36" s="26" t="str">
        <f>IF(I11=0,"",IF(E36="","",E36-I11))</f>
        <v/>
      </c>
      <c r="O36" s="26" t="str">
        <f>IF(I12=0,"",IF(F36="","",F36-I12))</f>
        <v/>
      </c>
      <c r="P36" s="26" t="str">
        <f>IF(I13=0,"",IF(G36="","",G36-I13))</f>
        <v/>
      </c>
      <c r="Q36" s="170" t="str">
        <f>IF(I14=0,"",IF(H36="","",H36-I14))</f>
        <v/>
      </c>
      <c r="R36" s="170" t="str">
        <f>IF(I15=0,"",IF(I36="","",I36-I15))</f>
        <v/>
      </c>
      <c r="S36" s="170" t="str">
        <f>IF(I16=0,"",IF(J36="","",J36-I16))</f>
        <v/>
      </c>
      <c r="T36" s="76" t="str">
        <f t="shared" si="3"/>
        <v/>
      </c>
      <c r="U36" s="174"/>
      <c r="V36" s="175"/>
      <c r="W36" s="204"/>
      <c r="X36" s="204"/>
      <c r="Y36" s="204"/>
      <c r="Z36" s="204"/>
      <c r="AA36" s="204"/>
      <c r="AB36" s="204"/>
      <c r="AC36" s="176" t="str">
        <f t="shared" si="4"/>
        <v/>
      </c>
      <c r="AD36" s="207" t="str">
        <f>IF(K17=0,"",IF(AC36="","",AC36-K17))</f>
        <v/>
      </c>
      <c r="AE36" s="108" t="str">
        <f t="shared" si="5"/>
        <v/>
      </c>
      <c r="AF36" s="90" t="str">
        <f t="shared" si="6"/>
        <v/>
      </c>
      <c r="AG36" s="209" t="str">
        <f t="shared" si="7"/>
        <v/>
      </c>
      <c r="AH36" s="209" t="str">
        <f t="shared" si="8"/>
        <v/>
      </c>
      <c r="AI36" s="209" t="str">
        <f t="shared" si="9"/>
        <v/>
      </c>
      <c r="AJ36" s="209" t="str">
        <f t="shared" si="10"/>
        <v/>
      </c>
      <c r="AK36" s="209" t="str">
        <f t="shared" si="11"/>
        <v/>
      </c>
      <c r="AL36" s="209" t="str">
        <f t="shared" si="12"/>
        <v/>
      </c>
      <c r="AM36" s="69" t="str">
        <f t="shared" si="13"/>
        <v/>
      </c>
      <c r="AN36" s="103"/>
      <c r="AO36" s="233"/>
      <c r="AP36" s="234" t="str">
        <f>IF(AP35="","",IF(AO36="","",AP27))</f>
        <v/>
      </c>
      <c r="AQ36" s="111" t="str">
        <f t="shared" si="1"/>
        <v/>
      </c>
      <c r="AR36" s="253" t="str">
        <f t="shared" si="14"/>
        <v/>
      </c>
      <c r="AS36" s="189"/>
    </row>
    <row r="37" spans="1:45" x14ac:dyDescent="0.25">
      <c r="A37" s="369">
        <v>44287</v>
      </c>
      <c r="B37" s="412"/>
      <c r="C37" s="158"/>
      <c r="D37" s="159"/>
      <c r="E37" s="159"/>
      <c r="F37" s="159"/>
      <c r="G37" s="159"/>
      <c r="H37" s="159"/>
      <c r="I37" s="159"/>
      <c r="J37" s="159"/>
      <c r="K37" s="29" t="str">
        <f t="shared" si="2"/>
        <v/>
      </c>
      <c r="L37" s="198" t="str">
        <f>IF(I9=0,"",IF(C37="","",C37-I9))</f>
        <v/>
      </c>
      <c r="M37" s="26" t="str">
        <f>IF(I10=0,"",IF(D37="","",D37-I10))</f>
        <v/>
      </c>
      <c r="N37" s="26" t="str">
        <f>IF(I11=0,"",IF(E37="","",E37-I11))</f>
        <v/>
      </c>
      <c r="O37" s="26" t="str">
        <f>IF(I12=0,"",IF(F37="","",F37-I12))</f>
        <v/>
      </c>
      <c r="P37" s="26" t="str">
        <f>IF(I13=0,"",IF(G37="","",G37-I13))</f>
        <v/>
      </c>
      <c r="Q37" s="170" t="str">
        <f>IF(I14=0,"",IF(H37="","",H37-I14))</f>
        <v/>
      </c>
      <c r="R37" s="170" t="str">
        <f>IF(I15=0,"",IF(I37="","",I37-I15))</f>
        <v/>
      </c>
      <c r="S37" s="170" t="str">
        <f>IF(I16=0,"",IF(J37="","",J37-I16))</f>
        <v/>
      </c>
      <c r="T37" s="76" t="str">
        <f t="shared" si="3"/>
        <v/>
      </c>
      <c r="U37" s="174"/>
      <c r="V37" s="175"/>
      <c r="W37" s="204"/>
      <c r="X37" s="204"/>
      <c r="Y37" s="204"/>
      <c r="Z37" s="204"/>
      <c r="AA37" s="204"/>
      <c r="AB37" s="204"/>
      <c r="AC37" s="176" t="str">
        <f t="shared" si="4"/>
        <v/>
      </c>
      <c r="AD37" s="207" t="str">
        <f>IF(K17=0,"",IF(AC37="","",AC37-K17))</f>
        <v/>
      </c>
      <c r="AE37" s="108" t="str">
        <f t="shared" si="5"/>
        <v/>
      </c>
      <c r="AF37" s="90" t="str">
        <f t="shared" si="6"/>
        <v/>
      </c>
      <c r="AG37" s="209" t="str">
        <f t="shared" si="7"/>
        <v/>
      </c>
      <c r="AH37" s="209" t="str">
        <f t="shared" si="8"/>
        <v/>
      </c>
      <c r="AI37" s="209" t="str">
        <f t="shared" si="9"/>
        <v/>
      </c>
      <c r="AJ37" s="209" t="str">
        <f t="shared" si="10"/>
        <v/>
      </c>
      <c r="AK37" s="209" t="str">
        <f t="shared" si="11"/>
        <v/>
      </c>
      <c r="AL37" s="209" t="str">
        <f t="shared" si="12"/>
        <v/>
      </c>
      <c r="AM37" s="69" t="str">
        <f t="shared" si="13"/>
        <v/>
      </c>
      <c r="AN37" s="103"/>
      <c r="AO37" s="233"/>
      <c r="AP37" s="234" t="str">
        <f>IF(AP36="","",IF(AO37="","",AP27))</f>
        <v/>
      </c>
      <c r="AQ37" s="111" t="str">
        <f t="shared" si="1"/>
        <v/>
      </c>
      <c r="AR37" s="253" t="str">
        <f t="shared" si="14"/>
        <v/>
      </c>
      <c r="AS37" s="189"/>
    </row>
    <row r="38" spans="1:45" x14ac:dyDescent="0.25">
      <c r="A38" s="369">
        <v>44317</v>
      </c>
      <c r="B38" s="412"/>
      <c r="C38" s="158"/>
      <c r="D38" s="159"/>
      <c r="E38" s="159"/>
      <c r="F38" s="159"/>
      <c r="G38" s="159"/>
      <c r="H38" s="159"/>
      <c r="I38" s="159"/>
      <c r="J38" s="159"/>
      <c r="K38" s="29" t="str">
        <f t="shared" si="2"/>
        <v/>
      </c>
      <c r="L38" s="198" t="str">
        <f>IF(I9=0,"",IF(C38="","",C38-I9))</f>
        <v/>
      </c>
      <c r="M38" s="26" t="str">
        <f>IF(I10=0,"",IF(D38="","",D38-I10))</f>
        <v/>
      </c>
      <c r="N38" s="26" t="str">
        <f>IF(I11=0,"",IF(E38="","",E38-I11))</f>
        <v/>
      </c>
      <c r="O38" s="26" t="str">
        <f>IF(I12=0,"",IF(F38="","",F38-I12))</f>
        <v/>
      </c>
      <c r="P38" s="26" t="str">
        <f>IF(I13=0,"",IF(G38="","",G38-I13))</f>
        <v/>
      </c>
      <c r="Q38" s="170" t="str">
        <f>IF(I14=0,"",IF(H38="","",H38-I14))</f>
        <v/>
      </c>
      <c r="R38" s="170" t="str">
        <f>IF(I15=0,"",IF(I38="","",I38-I15))</f>
        <v/>
      </c>
      <c r="S38" s="170" t="str">
        <f>IF(I16=0,"",IF(J38="","",J38-I16))</f>
        <v/>
      </c>
      <c r="T38" s="76" t="str">
        <f t="shared" si="3"/>
        <v/>
      </c>
      <c r="U38" s="174"/>
      <c r="V38" s="175"/>
      <c r="W38" s="204"/>
      <c r="X38" s="204"/>
      <c r="Y38" s="204"/>
      <c r="Z38" s="204"/>
      <c r="AA38" s="204"/>
      <c r="AB38" s="204"/>
      <c r="AC38" s="176" t="str">
        <f t="shared" si="4"/>
        <v/>
      </c>
      <c r="AD38" s="207" t="str">
        <f>IF(K17=0,"",IF(AC38="","",AC38-K17))</f>
        <v/>
      </c>
      <c r="AE38" s="108" t="str">
        <f t="shared" si="5"/>
        <v/>
      </c>
      <c r="AF38" s="90" t="str">
        <f t="shared" si="6"/>
        <v/>
      </c>
      <c r="AG38" s="209" t="str">
        <f t="shared" si="7"/>
        <v/>
      </c>
      <c r="AH38" s="209" t="str">
        <f t="shared" si="8"/>
        <v/>
      </c>
      <c r="AI38" s="209" t="str">
        <f t="shared" si="9"/>
        <v/>
      </c>
      <c r="AJ38" s="209" t="str">
        <f t="shared" si="10"/>
        <v/>
      </c>
      <c r="AK38" s="209" t="str">
        <f t="shared" si="11"/>
        <v/>
      </c>
      <c r="AL38" s="209" t="str">
        <f t="shared" si="12"/>
        <v/>
      </c>
      <c r="AM38" s="69" t="str">
        <f t="shared" si="13"/>
        <v/>
      </c>
      <c r="AN38" s="103"/>
      <c r="AO38" s="233"/>
      <c r="AP38" s="234" t="str">
        <f>IF(AP37="","",IF(AO38="","",AP27))</f>
        <v/>
      </c>
      <c r="AQ38" s="111" t="str">
        <f t="shared" si="1"/>
        <v/>
      </c>
      <c r="AR38" s="253" t="str">
        <f t="shared" si="14"/>
        <v/>
      </c>
      <c r="AS38" s="189"/>
    </row>
    <row r="39" spans="1:45" x14ac:dyDescent="0.25">
      <c r="A39" s="369">
        <v>44348</v>
      </c>
      <c r="B39" s="412"/>
      <c r="C39" s="158"/>
      <c r="D39" s="159"/>
      <c r="E39" s="159"/>
      <c r="F39" s="159"/>
      <c r="G39" s="159"/>
      <c r="H39" s="159"/>
      <c r="I39" s="159"/>
      <c r="J39" s="159"/>
      <c r="K39" s="29" t="str">
        <f t="shared" si="2"/>
        <v/>
      </c>
      <c r="L39" s="198" t="str">
        <f>IF(I9=0,"",IF(C39="","",C39-I9))</f>
        <v/>
      </c>
      <c r="M39" s="26" t="str">
        <f>IF(I10=0,"",IF(D39="","",D39-I10))</f>
        <v/>
      </c>
      <c r="N39" s="26" t="str">
        <f>IF(I11=0,"",IF(E39="","",E39-I11))</f>
        <v/>
      </c>
      <c r="O39" s="26" t="str">
        <f>IF(I12=0,"",IF(F39="","",F39-I12))</f>
        <v/>
      </c>
      <c r="P39" s="26" t="str">
        <f>IF(I13=0,"",IF(G39="","",G39-I13))</f>
        <v/>
      </c>
      <c r="Q39" s="170" t="str">
        <f>IF(I14=0,"",IF(H39="","",H39-I14))</f>
        <v/>
      </c>
      <c r="R39" s="170" t="str">
        <f>IF(I15=0,"",IF(I39="","",I39-I15))</f>
        <v/>
      </c>
      <c r="S39" s="170" t="str">
        <f>IF(I16=0,"",IF(J39="","",J39-I16))</f>
        <v/>
      </c>
      <c r="T39" s="76" t="str">
        <f t="shared" si="3"/>
        <v/>
      </c>
      <c r="U39" s="174"/>
      <c r="V39" s="175"/>
      <c r="W39" s="204"/>
      <c r="X39" s="204"/>
      <c r="Y39" s="204"/>
      <c r="Z39" s="204"/>
      <c r="AA39" s="204"/>
      <c r="AB39" s="204"/>
      <c r="AC39" s="176" t="str">
        <f t="shared" si="4"/>
        <v/>
      </c>
      <c r="AD39" s="207" t="str">
        <f>IF(K17=0,"",IF(AC39="","",AC39-K17))</f>
        <v/>
      </c>
      <c r="AE39" s="108" t="str">
        <f t="shared" si="5"/>
        <v/>
      </c>
      <c r="AF39" s="90" t="str">
        <f t="shared" si="6"/>
        <v/>
      </c>
      <c r="AG39" s="209" t="str">
        <f t="shared" si="7"/>
        <v/>
      </c>
      <c r="AH39" s="209" t="str">
        <f t="shared" si="8"/>
        <v/>
      </c>
      <c r="AI39" s="209" t="str">
        <f t="shared" si="9"/>
        <v/>
      </c>
      <c r="AJ39" s="209" t="str">
        <f t="shared" si="10"/>
        <v/>
      </c>
      <c r="AK39" s="209" t="str">
        <f t="shared" si="11"/>
        <v/>
      </c>
      <c r="AL39" s="209" t="str">
        <f t="shared" si="12"/>
        <v/>
      </c>
      <c r="AM39" s="69" t="str">
        <f t="shared" si="13"/>
        <v/>
      </c>
      <c r="AN39" s="103"/>
      <c r="AO39" s="233"/>
      <c r="AP39" s="234" t="str">
        <f>IF(AP38="","",IF(AO39="","",AP27))</f>
        <v/>
      </c>
      <c r="AQ39" s="111" t="str">
        <f t="shared" si="1"/>
        <v/>
      </c>
      <c r="AR39" s="253" t="str">
        <f t="shared" si="14"/>
        <v/>
      </c>
      <c r="AS39" s="189"/>
    </row>
    <row r="40" spans="1:45" x14ac:dyDescent="0.25">
      <c r="A40" s="369">
        <v>44378</v>
      </c>
      <c r="B40" s="412"/>
      <c r="C40" s="158"/>
      <c r="D40" s="159"/>
      <c r="E40" s="159"/>
      <c r="F40" s="159"/>
      <c r="G40" s="159"/>
      <c r="H40" s="159"/>
      <c r="I40" s="159"/>
      <c r="J40" s="159"/>
      <c r="K40" s="29" t="str">
        <f t="shared" si="2"/>
        <v/>
      </c>
      <c r="L40" s="198" t="str">
        <f>IF(I9=0,"",IF(C40="","",C40-I9))</f>
        <v/>
      </c>
      <c r="M40" s="26" t="str">
        <f>IF(I10=0,"",IF(D40="","",D40-I10))</f>
        <v/>
      </c>
      <c r="N40" s="26" t="str">
        <f>IF(I11=0,"",IF(E40="","",E40-I11))</f>
        <v/>
      </c>
      <c r="O40" s="26" t="str">
        <f>IF(I12=0,"",IF(F40="","",F40-I12))</f>
        <v/>
      </c>
      <c r="P40" s="26" t="str">
        <f>IF(I13=0,"",IF(G40="","",G40-I13))</f>
        <v/>
      </c>
      <c r="Q40" s="170" t="str">
        <f>IF(I14=0,"",IF(H40="","",H40-I14))</f>
        <v/>
      </c>
      <c r="R40" s="170" t="str">
        <f>IF(I15=0,"",IF(I40="","",I40-I15))</f>
        <v/>
      </c>
      <c r="S40" s="170" t="str">
        <f>IF(I16=0,"",IF(J40="","",J40-I16))</f>
        <v/>
      </c>
      <c r="T40" s="76" t="str">
        <f t="shared" si="3"/>
        <v/>
      </c>
      <c r="U40" s="174"/>
      <c r="V40" s="175"/>
      <c r="W40" s="204"/>
      <c r="X40" s="204"/>
      <c r="Y40" s="204"/>
      <c r="Z40" s="204"/>
      <c r="AA40" s="204"/>
      <c r="AB40" s="204"/>
      <c r="AC40" s="176" t="str">
        <f t="shared" si="4"/>
        <v/>
      </c>
      <c r="AD40" s="207" t="str">
        <f>IF(K17=0,"",IF(AC40="","",AC40-K17))</f>
        <v/>
      </c>
      <c r="AE40" s="108" t="str">
        <f t="shared" si="5"/>
        <v/>
      </c>
      <c r="AF40" s="90" t="str">
        <f t="shared" si="6"/>
        <v/>
      </c>
      <c r="AG40" s="209" t="str">
        <f t="shared" si="7"/>
        <v/>
      </c>
      <c r="AH40" s="209" t="str">
        <f t="shared" si="8"/>
        <v/>
      </c>
      <c r="AI40" s="209" t="str">
        <f t="shared" si="9"/>
        <v/>
      </c>
      <c r="AJ40" s="209" t="str">
        <f t="shared" si="10"/>
        <v/>
      </c>
      <c r="AK40" s="209" t="str">
        <f t="shared" si="11"/>
        <v/>
      </c>
      <c r="AL40" s="209" t="str">
        <f t="shared" si="12"/>
        <v/>
      </c>
      <c r="AM40" s="69" t="str">
        <f t="shared" si="13"/>
        <v/>
      </c>
      <c r="AN40" s="103"/>
      <c r="AO40" s="233"/>
      <c r="AP40" s="234" t="str">
        <f>IF(AP39="","",IF(AO40="","",AP27))</f>
        <v/>
      </c>
      <c r="AQ40" s="111" t="str">
        <f t="shared" si="1"/>
        <v/>
      </c>
      <c r="AR40" s="253" t="str">
        <f t="shared" si="14"/>
        <v/>
      </c>
      <c r="AS40" s="189"/>
    </row>
    <row r="41" spans="1:45" x14ac:dyDescent="0.25">
      <c r="A41" s="369">
        <v>44409</v>
      </c>
      <c r="B41" s="412"/>
      <c r="C41" s="158"/>
      <c r="D41" s="159"/>
      <c r="E41" s="159"/>
      <c r="F41" s="159"/>
      <c r="G41" s="159"/>
      <c r="H41" s="159"/>
      <c r="I41" s="159"/>
      <c r="J41" s="159"/>
      <c r="K41" s="29" t="str">
        <f t="shared" si="2"/>
        <v/>
      </c>
      <c r="L41" s="198" t="str">
        <f>IF(I9=0,"",IF(C41="","",C41-I9))</f>
        <v/>
      </c>
      <c r="M41" s="26" t="str">
        <f>IF(I10=0,"",IF(D41="","",D41-I10))</f>
        <v/>
      </c>
      <c r="N41" s="26" t="str">
        <f>IF(I11=0,"",IF(E41="","",E41-I11))</f>
        <v/>
      </c>
      <c r="O41" s="26" t="str">
        <f>IF(I12=0,"",IF(F41="","",F41-I12))</f>
        <v/>
      </c>
      <c r="P41" s="26" t="str">
        <f>IF(I13=0,"",IF(G41="","",G41-I13))</f>
        <v/>
      </c>
      <c r="Q41" s="170" t="str">
        <f>IF(I14=0,"",IF(H41="","",H41-I14))</f>
        <v/>
      </c>
      <c r="R41" s="170" t="str">
        <f>IF(I15=0,"",IF(I41="","",I41-I15))</f>
        <v/>
      </c>
      <c r="S41" s="170" t="str">
        <f>IF(I16=0,"",IF(J41="","",J41-I16))</f>
        <v/>
      </c>
      <c r="T41" s="76" t="str">
        <f t="shared" si="3"/>
        <v/>
      </c>
      <c r="U41" s="174"/>
      <c r="V41" s="175"/>
      <c r="W41" s="204"/>
      <c r="X41" s="204"/>
      <c r="Y41" s="204"/>
      <c r="Z41" s="204"/>
      <c r="AA41" s="204"/>
      <c r="AB41" s="204"/>
      <c r="AC41" s="176" t="str">
        <f t="shared" si="4"/>
        <v/>
      </c>
      <c r="AD41" s="207" t="str">
        <f>IF(K17=0,"",IF(AC41="","",AC41-K17))</f>
        <v/>
      </c>
      <c r="AE41" s="108" t="str">
        <f t="shared" si="5"/>
        <v/>
      </c>
      <c r="AF41" s="90" t="str">
        <f t="shared" si="6"/>
        <v/>
      </c>
      <c r="AG41" s="209" t="str">
        <f t="shared" si="7"/>
        <v/>
      </c>
      <c r="AH41" s="209" t="str">
        <f t="shared" si="8"/>
        <v/>
      </c>
      <c r="AI41" s="209" t="str">
        <f t="shared" si="9"/>
        <v/>
      </c>
      <c r="AJ41" s="209" t="str">
        <f t="shared" si="10"/>
        <v/>
      </c>
      <c r="AK41" s="209" t="str">
        <f t="shared" si="11"/>
        <v/>
      </c>
      <c r="AL41" s="209" t="str">
        <f t="shared" si="12"/>
        <v/>
      </c>
      <c r="AM41" s="69" t="str">
        <f t="shared" si="13"/>
        <v/>
      </c>
      <c r="AN41" s="103"/>
      <c r="AO41" s="233"/>
      <c r="AP41" s="234" t="str">
        <f>IF(AP40="","",IF(AO41="","",AP27))</f>
        <v/>
      </c>
      <c r="AQ41" s="111" t="str">
        <f t="shared" si="1"/>
        <v/>
      </c>
      <c r="AR41" s="253" t="str">
        <f t="shared" si="14"/>
        <v/>
      </c>
      <c r="AS41" s="189"/>
    </row>
    <row r="42" spans="1:45" x14ac:dyDescent="0.25">
      <c r="A42" s="369">
        <v>44440</v>
      </c>
      <c r="B42" s="412"/>
      <c r="C42" s="158"/>
      <c r="D42" s="159"/>
      <c r="E42" s="159"/>
      <c r="F42" s="159"/>
      <c r="G42" s="159"/>
      <c r="H42" s="159"/>
      <c r="I42" s="159"/>
      <c r="J42" s="159"/>
      <c r="K42" s="29" t="str">
        <f t="shared" si="2"/>
        <v/>
      </c>
      <c r="L42" s="198" t="str">
        <f>IF(I9=0,"",IF(C42="","",C42-I9))</f>
        <v/>
      </c>
      <c r="M42" s="26" t="str">
        <f>IF(I10=0,"",IF(D42="","",D42-I10))</f>
        <v/>
      </c>
      <c r="N42" s="26" t="str">
        <f>IF(I11=0,"",IF(E42="","",E42-I11))</f>
        <v/>
      </c>
      <c r="O42" s="26" t="str">
        <f>IF(I12=0,"",IF(F42="","",F42-I12))</f>
        <v/>
      </c>
      <c r="P42" s="26" t="str">
        <f>IF(I13=0,"",IF(G42="","",G42-I13))</f>
        <v/>
      </c>
      <c r="Q42" s="170" t="str">
        <f>IF(I14=0,"",IF(H42="","",H42-I14))</f>
        <v/>
      </c>
      <c r="R42" s="170" t="str">
        <f>IF(I15=0,"",IF(I42="","",I42-I15))</f>
        <v/>
      </c>
      <c r="S42" s="170" t="str">
        <f>IF(I16=0,"",IF(J42="","",J42-I16))</f>
        <v/>
      </c>
      <c r="T42" s="76" t="str">
        <f t="shared" si="3"/>
        <v/>
      </c>
      <c r="U42" s="174"/>
      <c r="V42" s="175"/>
      <c r="W42" s="204"/>
      <c r="X42" s="204"/>
      <c r="Y42" s="204"/>
      <c r="Z42" s="204"/>
      <c r="AA42" s="204"/>
      <c r="AB42" s="204"/>
      <c r="AC42" s="176" t="str">
        <f t="shared" si="4"/>
        <v/>
      </c>
      <c r="AD42" s="207" t="str">
        <f>IF(K17=0,"",IF(AC42="","",AC42-K17))</f>
        <v/>
      </c>
      <c r="AE42" s="108" t="str">
        <f t="shared" si="5"/>
        <v/>
      </c>
      <c r="AF42" s="90" t="str">
        <f t="shared" si="6"/>
        <v/>
      </c>
      <c r="AG42" s="209" t="str">
        <f t="shared" si="7"/>
        <v/>
      </c>
      <c r="AH42" s="209" t="str">
        <f t="shared" si="8"/>
        <v/>
      </c>
      <c r="AI42" s="209" t="str">
        <f t="shared" si="9"/>
        <v/>
      </c>
      <c r="AJ42" s="209" t="str">
        <f t="shared" si="10"/>
        <v/>
      </c>
      <c r="AK42" s="209" t="str">
        <f t="shared" si="11"/>
        <v/>
      </c>
      <c r="AL42" s="209" t="str">
        <f t="shared" si="12"/>
        <v/>
      </c>
      <c r="AM42" s="69" t="str">
        <f t="shared" si="13"/>
        <v/>
      </c>
      <c r="AN42" s="103"/>
      <c r="AO42" s="233"/>
      <c r="AP42" s="234" t="str">
        <f>IF(AP41="","",IF(AO42="","",AP27))</f>
        <v/>
      </c>
      <c r="AQ42" s="111" t="str">
        <f t="shared" si="1"/>
        <v/>
      </c>
      <c r="AR42" s="253" t="str">
        <f t="shared" si="14"/>
        <v/>
      </c>
      <c r="AS42" s="189"/>
    </row>
    <row r="43" spans="1:45" x14ac:dyDescent="0.25">
      <c r="A43" s="369">
        <v>44470</v>
      </c>
      <c r="B43" s="412"/>
      <c r="C43" s="158"/>
      <c r="D43" s="159"/>
      <c r="E43" s="159"/>
      <c r="F43" s="159"/>
      <c r="G43" s="159"/>
      <c r="H43" s="159"/>
      <c r="I43" s="159"/>
      <c r="J43" s="159"/>
      <c r="K43" s="29" t="str">
        <f t="shared" si="2"/>
        <v/>
      </c>
      <c r="L43" s="198" t="str">
        <f>IF(I9=0,"",IF(C43="","",C43-I9))</f>
        <v/>
      </c>
      <c r="M43" s="26" t="str">
        <f>IF(I10=0,"",IF(D43="","",D43-I10))</f>
        <v/>
      </c>
      <c r="N43" s="26" t="str">
        <f>IF(I11=0,"",IF(E43="","",E43-I11))</f>
        <v/>
      </c>
      <c r="O43" s="26" t="str">
        <f>IF(I12=0,"",IF(F43="","",F43-I12))</f>
        <v/>
      </c>
      <c r="P43" s="26" t="str">
        <f>IF(I13=0,"",IF(G43="","",G43-I13))</f>
        <v/>
      </c>
      <c r="Q43" s="170" t="str">
        <f>IF(I14=0,"",IF(H43="","",H43-I14))</f>
        <v/>
      </c>
      <c r="R43" s="170" t="str">
        <f>IF(I15=0,"",IF(I43="","",I43-I15))</f>
        <v/>
      </c>
      <c r="S43" s="170" t="str">
        <f>IF(I16=0,"",IF(J43="","",J43-I16))</f>
        <v/>
      </c>
      <c r="T43" s="76" t="str">
        <f t="shared" si="3"/>
        <v/>
      </c>
      <c r="U43" s="174"/>
      <c r="V43" s="175"/>
      <c r="W43" s="204"/>
      <c r="X43" s="204"/>
      <c r="Y43" s="204"/>
      <c r="Z43" s="204"/>
      <c r="AA43" s="204"/>
      <c r="AB43" s="204"/>
      <c r="AC43" s="176" t="str">
        <f t="shared" si="4"/>
        <v/>
      </c>
      <c r="AD43" s="207" t="str">
        <f>IF(K17=0,"",IF(AC43="","",AC43-K17))</f>
        <v/>
      </c>
      <c r="AE43" s="108" t="str">
        <f t="shared" si="5"/>
        <v/>
      </c>
      <c r="AF43" s="90" t="str">
        <f t="shared" si="6"/>
        <v/>
      </c>
      <c r="AG43" s="209" t="str">
        <f t="shared" si="7"/>
        <v/>
      </c>
      <c r="AH43" s="209" t="str">
        <f t="shared" si="8"/>
        <v/>
      </c>
      <c r="AI43" s="209" t="str">
        <f t="shared" si="9"/>
        <v/>
      </c>
      <c r="AJ43" s="209" t="str">
        <f t="shared" si="10"/>
        <v/>
      </c>
      <c r="AK43" s="209" t="str">
        <f t="shared" si="11"/>
        <v/>
      </c>
      <c r="AL43" s="209" t="str">
        <f t="shared" si="12"/>
        <v/>
      </c>
      <c r="AM43" s="69" t="str">
        <f t="shared" si="13"/>
        <v/>
      </c>
      <c r="AN43" s="103"/>
      <c r="AO43" s="233"/>
      <c r="AP43" s="234" t="str">
        <f>IF(AP42="","",IF(AO43="","",AP27))</f>
        <v/>
      </c>
      <c r="AQ43" s="111" t="str">
        <f t="shared" si="1"/>
        <v/>
      </c>
      <c r="AR43" s="253" t="str">
        <f t="shared" si="14"/>
        <v/>
      </c>
      <c r="AS43" s="189"/>
    </row>
    <row r="44" spans="1:45" x14ac:dyDescent="0.25">
      <c r="A44" s="369">
        <v>44501</v>
      </c>
      <c r="B44" s="412"/>
      <c r="C44" s="158"/>
      <c r="D44" s="159"/>
      <c r="E44" s="159"/>
      <c r="F44" s="159"/>
      <c r="G44" s="159"/>
      <c r="H44" s="159"/>
      <c r="I44" s="159"/>
      <c r="J44" s="159"/>
      <c r="K44" s="29" t="str">
        <f t="shared" si="2"/>
        <v/>
      </c>
      <c r="L44" s="198" t="str">
        <f>IF(I9=0,"",IF(C44="","",C44-I9))</f>
        <v/>
      </c>
      <c r="M44" s="26" t="str">
        <f>IF(I10=0,"",IF(D44="","",D44-I10))</f>
        <v/>
      </c>
      <c r="N44" s="26" t="str">
        <f>IF(I11=0,"",IF(E44="","",E44-I11))</f>
        <v/>
      </c>
      <c r="O44" s="26" t="str">
        <f>IF(I12=0,"",IF(F44="","",F44-I12))</f>
        <v/>
      </c>
      <c r="P44" s="26" t="str">
        <f>IF(I13=0,"",IF(G44="","",G44-I13))</f>
        <v/>
      </c>
      <c r="Q44" s="170" t="str">
        <f>IF(I14=0,"",IF(H44="","",H44-I14))</f>
        <v/>
      </c>
      <c r="R44" s="170" t="str">
        <f>IF(I15=0,"",IF(I44="","",I44-I15))</f>
        <v/>
      </c>
      <c r="S44" s="170" t="str">
        <f>IF(I16=0,"",IF(J44="","",J44-I16))</f>
        <v/>
      </c>
      <c r="T44" s="76" t="str">
        <f t="shared" si="3"/>
        <v/>
      </c>
      <c r="U44" s="174"/>
      <c r="V44" s="175"/>
      <c r="W44" s="204"/>
      <c r="X44" s="204"/>
      <c r="Y44" s="204"/>
      <c r="Z44" s="204"/>
      <c r="AA44" s="204"/>
      <c r="AB44" s="204"/>
      <c r="AC44" s="176" t="str">
        <f t="shared" si="4"/>
        <v/>
      </c>
      <c r="AD44" s="207" t="str">
        <f>IF(K17=0,"",IF(AC44="","",AC44-K17))</f>
        <v/>
      </c>
      <c r="AE44" s="108" t="str">
        <f t="shared" si="5"/>
        <v/>
      </c>
      <c r="AF44" s="90" t="str">
        <f t="shared" si="6"/>
        <v/>
      </c>
      <c r="AG44" s="209" t="str">
        <f t="shared" si="7"/>
        <v/>
      </c>
      <c r="AH44" s="209" t="str">
        <f t="shared" si="8"/>
        <v/>
      </c>
      <c r="AI44" s="209" t="str">
        <f t="shared" si="9"/>
        <v/>
      </c>
      <c r="AJ44" s="209" t="str">
        <f t="shared" si="10"/>
        <v/>
      </c>
      <c r="AK44" s="209" t="str">
        <f t="shared" si="11"/>
        <v/>
      </c>
      <c r="AL44" s="209" t="str">
        <f t="shared" si="12"/>
        <v/>
      </c>
      <c r="AM44" s="69" t="str">
        <f t="shared" si="13"/>
        <v/>
      </c>
      <c r="AN44" s="103"/>
      <c r="AO44" s="233"/>
      <c r="AP44" s="234" t="str">
        <f>IF(AP43="","",IF(AO44="","",AP27))</f>
        <v/>
      </c>
      <c r="AQ44" s="111" t="str">
        <f t="shared" si="1"/>
        <v/>
      </c>
      <c r="AR44" s="253" t="str">
        <f t="shared" si="14"/>
        <v/>
      </c>
      <c r="AS44" s="189"/>
    </row>
    <row r="45" spans="1:45" x14ac:dyDescent="0.25">
      <c r="A45" s="369">
        <v>44531</v>
      </c>
      <c r="B45" s="412"/>
      <c r="C45" s="158"/>
      <c r="D45" s="159"/>
      <c r="E45" s="159"/>
      <c r="F45" s="159"/>
      <c r="G45" s="159"/>
      <c r="H45" s="159"/>
      <c r="I45" s="159"/>
      <c r="J45" s="159"/>
      <c r="K45" s="29" t="str">
        <f t="shared" si="2"/>
        <v/>
      </c>
      <c r="L45" s="198" t="str">
        <f>IF(I9=0,"",IF(C45="","",C45-I9))</f>
        <v/>
      </c>
      <c r="M45" s="26" t="str">
        <f>IF(I10=0,"",IF(D45="","",D45-I10))</f>
        <v/>
      </c>
      <c r="N45" s="26" t="str">
        <f>IF(I11=0,"",IF(E45="","",E45-I11))</f>
        <v/>
      </c>
      <c r="O45" s="26" t="str">
        <f>IF(I12=0,"",IF(F45="","",F45-I12))</f>
        <v/>
      </c>
      <c r="P45" s="26" t="str">
        <f>IF(I13=0,"",IF(G45="","",G45-I13))</f>
        <v/>
      </c>
      <c r="Q45" s="170" t="str">
        <f>IF(I14=0,"",IF(H45="","",H45-I14))</f>
        <v/>
      </c>
      <c r="R45" s="170" t="str">
        <f>IF(I15=0,"",IF(I45="","",I45-I15))</f>
        <v/>
      </c>
      <c r="S45" s="170" t="str">
        <f>IF(I16=0,"",IF(J45="","",J45-I16))</f>
        <v/>
      </c>
      <c r="T45" s="76" t="str">
        <f t="shared" si="3"/>
        <v/>
      </c>
      <c r="U45" s="174"/>
      <c r="V45" s="175"/>
      <c r="W45" s="204"/>
      <c r="X45" s="204"/>
      <c r="Y45" s="204"/>
      <c r="Z45" s="204"/>
      <c r="AA45" s="204"/>
      <c r="AB45" s="204"/>
      <c r="AC45" s="176" t="str">
        <f t="shared" si="4"/>
        <v/>
      </c>
      <c r="AD45" s="207" t="str">
        <f>IF(K17=0,"",IF(AC45="","",AC45-K17))</f>
        <v/>
      </c>
      <c r="AE45" s="108" t="str">
        <f t="shared" si="5"/>
        <v/>
      </c>
      <c r="AF45" s="90" t="str">
        <f t="shared" si="6"/>
        <v/>
      </c>
      <c r="AG45" s="209" t="str">
        <f t="shared" si="7"/>
        <v/>
      </c>
      <c r="AH45" s="209" t="str">
        <f t="shared" si="8"/>
        <v/>
      </c>
      <c r="AI45" s="209" t="str">
        <f t="shared" si="9"/>
        <v/>
      </c>
      <c r="AJ45" s="209" t="str">
        <f t="shared" si="10"/>
        <v/>
      </c>
      <c r="AK45" s="209" t="str">
        <f t="shared" si="11"/>
        <v/>
      </c>
      <c r="AL45" s="209" t="str">
        <f t="shared" si="12"/>
        <v/>
      </c>
      <c r="AM45" s="69" t="str">
        <f t="shared" si="13"/>
        <v/>
      </c>
      <c r="AN45" s="103"/>
      <c r="AO45" s="233"/>
      <c r="AP45" s="234" t="str">
        <f>IF(AP44="","",IF(AO45="","",AP27))</f>
        <v/>
      </c>
      <c r="AQ45" s="111" t="str">
        <f t="shared" si="1"/>
        <v/>
      </c>
      <c r="AR45" s="253" t="str">
        <f t="shared" si="14"/>
        <v/>
      </c>
      <c r="AS45" s="189"/>
    </row>
    <row r="46" spans="1:45" x14ac:dyDescent="0.25">
      <c r="A46" s="369">
        <v>44562</v>
      </c>
      <c r="B46" s="412"/>
      <c r="C46" s="158"/>
      <c r="D46" s="159"/>
      <c r="E46" s="159"/>
      <c r="F46" s="159"/>
      <c r="G46" s="159"/>
      <c r="H46" s="159"/>
      <c r="I46" s="159"/>
      <c r="J46" s="159"/>
      <c r="K46" s="29" t="str">
        <f t="shared" si="2"/>
        <v/>
      </c>
      <c r="L46" s="198" t="str">
        <f>IF(I9=0,"",IF(C46="","",C46-I9))</f>
        <v/>
      </c>
      <c r="M46" s="26" t="str">
        <f>IF(I10=0,"",IF(D46="","",D46-I10))</f>
        <v/>
      </c>
      <c r="N46" s="26" t="str">
        <f>IF(I11=0,"",IF(E46="","",E46-I11))</f>
        <v/>
      </c>
      <c r="O46" s="26" t="str">
        <f>IF(I12=0,"",IF(F46="","",F46-I12))</f>
        <v/>
      </c>
      <c r="P46" s="26" t="str">
        <f>IF(I13=0,"",IF(G46="","",G46-I13))</f>
        <v/>
      </c>
      <c r="Q46" s="170" t="str">
        <f>IF(I14=0,"",IF(H46="","",H46-I14))</f>
        <v/>
      </c>
      <c r="R46" s="170" t="str">
        <f>IF(I15=0,"",IF(I46="","",I46-I15))</f>
        <v/>
      </c>
      <c r="S46" s="170" t="str">
        <f>IF(I16=0,"",IF(J46="","",J46-I16))</f>
        <v/>
      </c>
      <c r="T46" s="76" t="str">
        <f t="shared" si="3"/>
        <v/>
      </c>
      <c r="U46" s="174"/>
      <c r="V46" s="175"/>
      <c r="W46" s="204"/>
      <c r="X46" s="204"/>
      <c r="Y46" s="204"/>
      <c r="Z46" s="204"/>
      <c r="AA46" s="204"/>
      <c r="AB46" s="204"/>
      <c r="AC46" s="176" t="str">
        <f t="shared" si="4"/>
        <v/>
      </c>
      <c r="AD46" s="207" t="str">
        <f>IF(K17=0,"",IF(AC46="","",AC46-K17))</f>
        <v/>
      </c>
      <c r="AE46" s="108" t="str">
        <f t="shared" si="5"/>
        <v/>
      </c>
      <c r="AF46" s="90" t="str">
        <f t="shared" si="6"/>
        <v/>
      </c>
      <c r="AG46" s="209" t="str">
        <f t="shared" si="7"/>
        <v/>
      </c>
      <c r="AH46" s="209" t="str">
        <f t="shared" si="8"/>
        <v/>
      </c>
      <c r="AI46" s="209" t="str">
        <f t="shared" si="9"/>
        <v/>
      </c>
      <c r="AJ46" s="209" t="str">
        <f t="shared" si="10"/>
        <v/>
      </c>
      <c r="AK46" s="209" t="str">
        <f t="shared" si="11"/>
        <v/>
      </c>
      <c r="AL46" s="209" t="str">
        <f t="shared" si="12"/>
        <v/>
      </c>
      <c r="AM46" s="69" t="str">
        <f t="shared" si="13"/>
        <v/>
      </c>
      <c r="AN46" s="103"/>
      <c r="AO46" s="233"/>
      <c r="AP46" s="234" t="str">
        <f>IF(AP45="","",IF(AO46="","",AP27))</f>
        <v/>
      </c>
      <c r="AQ46" s="111" t="str">
        <f t="shared" si="1"/>
        <v/>
      </c>
      <c r="AR46" s="253" t="str">
        <f t="shared" si="14"/>
        <v/>
      </c>
      <c r="AS46" s="189"/>
    </row>
    <row r="47" spans="1:45" x14ac:dyDescent="0.25">
      <c r="A47" s="369">
        <v>44593</v>
      </c>
      <c r="B47" s="412"/>
      <c r="C47" s="158"/>
      <c r="D47" s="159"/>
      <c r="E47" s="159"/>
      <c r="F47" s="159"/>
      <c r="G47" s="159"/>
      <c r="H47" s="159"/>
      <c r="I47" s="159"/>
      <c r="J47" s="159"/>
      <c r="K47" s="29" t="str">
        <f t="shared" si="2"/>
        <v/>
      </c>
      <c r="L47" s="198" t="str">
        <f>IF(I9=0,"",IF(C47="","",C47-I9))</f>
        <v/>
      </c>
      <c r="M47" s="26" t="str">
        <f>IF(I10=0,"",IF(D47="","",D47-I10))</f>
        <v/>
      </c>
      <c r="N47" s="26" t="str">
        <f>IF(I11=0,"",IF(E47="","",E47-I11))</f>
        <v/>
      </c>
      <c r="O47" s="26" t="str">
        <f>IF(I12=0,"",IF(F47="","",F47-I12))</f>
        <v/>
      </c>
      <c r="P47" s="26" t="str">
        <f>IF(I13=0,"",IF(G47="","",G47-I13))</f>
        <v/>
      </c>
      <c r="Q47" s="170" t="str">
        <f>IF(I14=0,"",IF(H47="","",H47-I14))</f>
        <v/>
      </c>
      <c r="R47" s="170" t="str">
        <f>IF(I15=0,"",IF(I47="","",I47-I15))</f>
        <v/>
      </c>
      <c r="S47" s="170" t="str">
        <f>IF(I16=0,"",IF(J47="","",J47-I16))</f>
        <v/>
      </c>
      <c r="T47" s="76" t="str">
        <f t="shared" si="3"/>
        <v/>
      </c>
      <c r="U47" s="174"/>
      <c r="V47" s="175"/>
      <c r="W47" s="204"/>
      <c r="X47" s="204"/>
      <c r="Y47" s="204"/>
      <c r="Z47" s="204"/>
      <c r="AA47" s="204"/>
      <c r="AB47" s="204"/>
      <c r="AC47" s="176" t="str">
        <f t="shared" si="4"/>
        <v/>
      </c>
      <c r="AD47" s="207" t="str">
        <f>IF(K17=0,"",IF(AC47="","",AC47-K17))</f>
        <v/>
      </c>
      <c r="AE47" s="108" t="str">
        <f t="shared" si="5"/>
        <v/>
      </c>
      <c r="AF47" s="90" t="str">
        <f t="shared" si="6"/>
        <v/>
      </c>
      <c r="AG47" s="209" t="str">
        <f t="shared" si="7"/>
        <v/>
      </c>
      <c r="AH47" s="209" t="str">
        <f t="shared" si="8"/>
        <v/>
      </c>
      <c r="AI47" s="209" t="str">
        <f t="shared" si="9"/>
        <v/>
      </c>
      <c r="AJ47" s="209" t="str">
        <f t="shared" si="10"/>
        <v/>
      </c>
      <c r="AK47" s="209" t="str">
        <f t="shared" si="11"/>
        <v/>
      </c>
      <c r="AL47" s="209" t="str">
        <f t="shared" si="12"/>
        <v/>
      </c>
      <c r="AM47" s="69" t="str">
        <f t="shared" si="13"/>
        <v/>
      </c>
      <c r="AN47" s="103"/>
      <c r="AO47" s="233"/>
      <c r="AP47" s="234" t="str">
        <f>IF(AP46="","",IF(AO47="","",AP27))</f>
        <v/>
      </c>
      <c r="AQ47" s="111" t="str">
        <f t="shared" si="1"/>
        <v/>
      </c>
      <c r="AR47" s="253" t="str">
        <f t="shared" si="14"/>
        <v/>
      </c>
      <c r="AS47" s="189"/>
    </row>
    <row r="48" spans="1:45" x14ac:dyDescent="0.25">
      <c r="A48" s="369">
        <v>44621</v>
      </c>
      <c r="B48" s="412"/>
      <c r="C48" s="158"/>
      <c r="D48" s="159"/>
      <c r="E48" s="159"/>
      <c r="F48" s="159"/>
      <c r="G48" s="159"/>
      <c r="H48" s="159"/>
      <c r="I48" s="159"/>
      <c r="J48" s="159"/>
      <c r="K48" s="29" t="str">
        <f t="shared" si="2"/>
        <v/>
      </c>
      <c r="L48" s="198" t="str">
        <f>IF(I9=0,"",IF(C48="","",C48-I9))</f>
        <v/>
      </c>
      <c r="M48" s="26" t="str">
        <f>IF(I10=0,"",IF(D48="","",D48-I10))</f>
        <v/>
      </c>
      <c r="N48" s="26" t="str">
        <f>IF(I11=0,"",IF(E48="","",E48-I11))</f>
        <v/>
      </c>
      <c r="O48" s="26" t="str">
        <f>IF(I12=0,"",IF(F48="","",F48-I12))</f>
        <v/>
      </c>
      <c r="P48" s="26" t="str">
        <f>IF(I13=0,"",IF(G48="","",G48-I13))</f>
        <v/>
      </c>
      <c r="Q48" s="170" t="str">
        <f>IF(I14=0,"",IF(H48="","",H48-I14))</f>
        <v/>
      </c>
      <c r="R48" s="170" t="str">
        <f>IF(I15=0,"",IF(I48="","",I48-I15))</f>
        <v/>
      </c>
      <c r="S48" s="170" t="str">
        <f>IF(I16=0,"",IF(J48="","",J48-I16))</f>
        <v/>
      </c>
      <c r="T48" s="76" t="str">
        <f t="shared" si="3"/>
        <v/>
      </c>
      <c r="U48" s="174"/>
      <c r="V48" s="175"/>
      <c r="W48" s="204"/>
      <c r="X48" s="204"/>
      <c r="Y48" s="204"/>
      <c r="Z48" s="204"/>
      <c r="AA48" s="204"/>
      <c r="AB48" s="204"/>
      <c r="AC48" s="176" t="str">
        <f t="shared" si="4"/>
        <v/>
      </c>
      <c r="AD48" s="207" t="str">
        <f>IF(K17=0,"",IF(AC48="","",AC48-K17))</f>
        <v/>
      </c>
      <c r="AE48" s="108" t="str">
        <f t="shared" si="5"/>
        <v/>
      </c>
      <c r="AF48" s="90" t="str">
        <f t="shared" si="6"/>
        <v/>
      </c>
      <c r="AG48" s="209" t="str">
        <f t="shared" si="7"/>
        <v/>
      </c>
      <c r="AH48" s="209" t="str">
        <f t="shared" si="8"/>
        <v/>
      </c>
      <c r="AI48" s="209" t="str">
        <f t="shared" si="9"/>
        <v/>
      </c>
      <c r="AJ48" s="209" t="str">
        <f t="shared" si="10"/>
        <v/>
      </c>
      <c r="AK48" s="209" t="str">
        <f t="shared" si="11"/>
        <v/>
      </c>
      <c r="AL48" s="209" t="str">
        <f t="shared" si="12"/>
        <v/>
      </c>
      <c r="AM48" s="69" t="str">
        <f t="shared" si="13"/>
        <v/>
      </c>
      <c r="AN48" s="103"/>
      <c r="AO48" s="233"/>
      <c r="AP48" s="234" t="str">
        <f>IF(AP47="","",IF(AO48="","",AP27))</f>
        <v/>
      </c>
      <c r="AQ48" s="111" t="str">
        <f t="shared" si="1"/>
        <v/>
      </c>
      <c r="AR48" s="253" t="str">
        <f t="shared" si="14"/>
        <v/>
      </c>
      <c r="AS48" s="189"/>
    </row>
    <row r="49" spans="1:45" x14ac:dyDescent="0.25">
      <c r="A49" s="369">
        <v>44652</v>
      </c>
      <c r="B49" s="412"/>
      <c r="C49" s="158"/>
      <c r="D49" s="159"/>
      <c r="E49" s="159"/>
      <c r="F49" s="159"/>
      <c r="G49" s="159"/>
      <c r="H49" s="159"/>
      <c r="I49" s="159"/>
      <c r="J49" s="159"/>
      <c r="K49" s="29" t="str">
        <f t="shared" si="2"/>
        <v/>
      </c>
      <c r="L49" s="198" t="str">
        <f>IF(I9=0,"",IF(C49="","",C49-I9))</f>
        <v/>
      </c>
      <c r="M49" s="26" t="str">
        <f>IF(I10=0,"",IF(D49="","",D49-I10))</f>
        <v/>
      </c>
      <c r="N49" s="26" t="str">
        <f>IF(I11=0,"",IF(E49="","",E49-I11))</f>
        <v/>
      </c>
      <c r="O49" s="26" t="str">
        <f>IF(I12=0,"",IF(F49="","",F49-I12))</f>
        <v/>
      </c>
      <c r="P49" s="26" t="str">
        <f>IF(I13=0,"",IF(G49="","",G49-I13))</f>
        <v/>
      </c>
      <c r="Q49" s="170" t="str">
        <f>IF(I14=0,"",IF(H49="","",H49-I14))</f>
        <v/>
      </c>
      <c r="R49" s="170" t="str">
        <f>IF(I15=0,"",IF(I49="","",I49-I15))</f>
        <v/>
      </c>
      <c r="S49" s="170" t="str">
        <f>IF(I16=0,"",IF(J49="","",J49-I16))</f>
        <v/>
      </c>
      <c r="T49" s="76" t="str">
        <f t="shared" si="3"/>
        <v/>
      </c>
      <c r="U49" s="174"/>
      <c r="V49" s="175"/>
      <c r="W49" s="204"/>
      <c r="X49" s="204"/>
      <c r="Y49" s="204"/>
      <c r="Z49" s="204"/>
      <c r="AA49" s="204"/>
      <c r="AB49" s="204"/>
      <c r="AC49" s="176" t="str">
        <f t="shared" si="4"/>
        <v/>
      </c>
      <c r="AD49" s="207" t="str">
        <f>IF(K17=0,"",IF(AC49="","",AC49-K17))</f>
        <v/>
      </c>
      <c r="AE49" s="108" t="str">
        <f t="shared" si="5"/>
        <v/>
      </c>
      <c r="AF49" s="90" t="str">
        <f t="shared" si="6"/>
        <v/>
      </c>
      <c r="AG49" s="209" t="str">
        <f t="shared" si="7"/>
        <v/>
      </c>
      <c r="AH49" s="209" t="str">
        <f t="shared" si="8"/>
        <v/>
      </c>
      <c r="AI49" s="209" t="str">
        <f t="shared" si="9"/>
        <v/>
      </c>
      <c r="AJ49" s="209" t="str">
        <f t="shared" si="10"/>
        <v/>
      </c>
      <c r="AK49" s="209" t="str">
        <f t="shared" si="11"/>
        <v/>
      </c>
      <c r="AL49" s="209" t="str">
        <f t="shared" si="12"/>
        <v/>
      </c>
      <c r="AM49" s="69" t="str">
        <f t="shared" si="13"/>
        <v/>
      </c>
      <c r="AN49" s="103"/>
      <c r="AO49" s="233"/>
      <c r="AP49" s="234" t="str">
        <f>IF(AP48="","",IF(AO49="","",AP27))</f>
        <v/>
      </c>
      <c r="AQ49" s="111" t="str">
        <f t="shared" si="1"/>
        <v/>
      </c>
      <c r="AR49" s="253" t="str">
        <f t="shared" si="14"/>
        <v/>
      </c>
      <c r="AS49" s="189"/>
    </row>
    <row r="50" spans="1:45" x14ac:dyDescent="0.25">
      <c r="A50" s="369">
        <v>44682</v>
      </c>
      <c r="B50" s="412"/>
      <c r="C50" s="158"/>
      <c r="D50" s="159"/>
      <c r="E50" s="159"/>
      <c r="F50" s="159"/>
      <c r="G50" s="159"/>
      <c r="H50" s="159"/>
      <c r="I50" s="159"/>
      <c r="J50" s="159"/>
      <c r="K50" s="29" t="str">
        <f t="shared" si="2"/>
        <v/>
      </c>
      <c r="L50" s="198" t="str">
        <f>IF(I9=0,"",IF(C50="","",C50-I9))</f>
        <v/>
      </c>
      <c r="M50" s="26" t="str">
        <f>IF(I10=0,"",IF(D50="","",D50-I10))</f>
        <v/>
      </c>
      <c r="N50" s="26" t="str">
        <f>IF(I11=0,"",IF(E50="","",E50-I11))</f>
        <v/>
      </c>
      <c r="O50" s="26" t="str">
        <f>IF(I12=0,"",IF(F50="","",F50-I12))</f>
        <v/>
      </c>
      <c r="P50" s="26" t="str">
        <f>IF(I13=0,"",IF(G50="","",G50-I13))</f>
        <v/>
      </c>
      <c r="Q50" s="170" t="str">
        <f>IF(I14=0,"",IF(H50="","",H50-I14))</f>
        <v/>
      </c>
      <c r="R50" s="170" t="str">
        <f>IF(I15=0,"",IF(I50="","",I50-I15))</f>
        <v/>
      </c>
      <c r="S50" s="170" t="str">
        <f>IF(I16=0,"",IF(J50="","",J50-I16))</f>
        <v/>
      </c>
      <c r="T50" s="76" t="str">
        <f t="shared" si="3"/>
        <v/>
      </c>
      <c r="U50" s="174"/>
      <c r="V50" s="175"/>
      <c r="W50" s="204"/>
      <c r="X50" s="204"/>
      <c r="Y50" s="204"/>
      <c r="Z50" s="204"/>
      <c r="AA50" s="204"/>
      <c r="AB50" s="204"/>
      <c r="AC50" s="176" t="str">
        <f t="shared" si="4"/>
        <v/>
      </c>
      <c r="AD50" s="207" t="str">
        <f>IF(K17=0,"",IF(AC50="","",AC50-K17))</f>
        <v/>
      </c>
      <c r="AE50" s="108" t="str">
        <f t="shared" si="5"/>
        <v/>
      </c>
      <c r="AF50" s="90" t="str">
        <f t="shared" si="6"/>
        <v/>
      </c>
      <c r="AG50" s="209" t="str">
        <f t="shared" si="7"/>
        <v/>
      </c>
      <c r="AH50" s="209" t="str">
        <f t="shared" si="8"/>
        <v/>
      </c>
      <c r="AI50" s="209" t="str">
        <f t="shared" si="9"/>
        <v/>
      </c>
      <c r="AJ50" s="209" t="str">
        <f t="shared" si="10"/>
        <v/>
      </c>
      <c r="AK50" s="209" t="str">
        <f t="shared" si="11"/>
        <v/>
      </c>
      <c r="AL50" s="209" t="str">
        <f t="shared" si="12"/>
        <v/>
      </c>
      <c r="AM50" s="69" t="str">
        <f t="shared" si="13"/>
        <v/>
      </c>
      <c r="AN50" s="103"/>
      <c r="AO50" s="233"/>
      <c r="AP50" s="234" t="str">
        <f>IF(AP49="","",IF(AO50="","",AP27))</f>
        <v/>
      </c>
      <c r="AQ50" s="111" t="str">
        <f t="shared" si="1"/>
        <v/>
      </c>
      <c r="AR50" s="253" t="str">
        <f t="shared" si="14"/>
        <v/>
      </c>
      <c r="AS50" s="189"/>
    </row>
    <row r="51" spans="1:45" x14ac:dyDescent="0.25">
      <c r="A51" s="369">
        <v>44713</v>
      </c>
      <c r="B51" s="412"/>
      <c r="C51" s="158"/>
      <c r="D51" s="159"/>
      <c r="E51" s="159"/>
      <c r="F51" s="159"/>
      <c r="G51" s="159"/>
      <c r="H51" s="159"/>
      <c r="I51" s="159"/>
      <c r="J51" s="159"/>
      <c r="K51" s="29" t="str">
        <f t="shared" si="2"/>
        <v/>
      </c>
      <c r="L51" s="198" t="str">
        <f>IF(I9=0,"",IF(C51="","",C51-I9))</f>
        <v/>
      </c>
      <c r="M51" s="26" t="str">
        <f>IF(I10=0,"",IF(D51="","",D51-I10))</f>
        <v/>
      </c>
      <c r="N51" s="26" t="str">
        <f>IF(I11=0,"",IF(E51="","",E51-I11))</f>
        <v/>
      </c>
      <c r="O51" s="26" t="str">
        <f>IF(I12=0,"",IF(F51="","",F51-I12))</f>
        <v/>
      </c>
      <c r="P51" s="26" t="str">
        <f>IF(I13=0,"",IF(G51="","",G51-I13))</f>
        <v/>
      </c>
      <c r="Q51" s="170" t="str">
        <f>IF(I14=0,"",IF(H51="","",H51-I14))</f>
        <v/>
      </c>
      <c r="R51" s="170" t="str">
        <f>IF(I15=0,"",IF(I51="","",I51-I15))</f>
        <v/>
      </c>
      <c r="S51" s="170" t="str">
        <f>IF(I16=0,"",IF(J51="","",J51-I16))</f>
        <v/>
      </c>
      <c r="T51" s="76" t="str">
        <f t="shared" si="3"/>
        <v/>
      </c>
      <c r="U51" s="174"/>
      <c r="V51" s="175"/>
      <c r="W51" s="204"/>
      <c r="X51" s="204"/>
      <c r="Y51" s="204"/>
      <c r="Z51" s="204"/>
      <c r="AA51" s="204"/>
      <c r="AB51" s="204"/>
      <c r="AC51" s="176" t="str">
        <f t="shared" si="4"/>
        <v/>
      </c>
      <c r="AD51" s="207" t="str">
        <f>IF(K17=0,"",IF(AC51="","",AC51-K17))</f>
        <v/>
      </c>
      <c r="AE51" s="108" t="str">
        <f t="shared" si="5"/>
        <v/>
      </c>
      <c r="AF51" s="90" t="str">
        <f t="shared" si="6"/>
        <v/>
      </c>
      <c r="AG51" s="209" t="str">
        <f t="shared" si="7"/>
        <v/>
      </c>
      <c r="AH51" s="209" t="str">
        <f t="shared" si="8"/>
        <v/>
      </c>
      <c r="AI51" s="209" t="str">
        <f t="shared" si="9"/>
        <v/>
      </c>
      <c r="AJ51" s="209" t="str">
        <f t="shared" si="10"/>
        <v/>
      </c>
      <c r="AK51" s="209" t="str">
        <f t="shared" si="11"/>
        <v/>
      </c>
      <c r="AL51" s="209" t="str">
        <f t="shared" si="12"/>
        <v/>
      </c>
      <c r="AM51" s="69" t="str">
        <f t="shared" si="13"/>
        <v/>
      </c>
      <c r="AN51" s="103"/>
      <c r="AO51" s="233"/>
      <c r="AP51" s="234" t="str">
        <f>IF(AP50="","",IF(AO51="","",AP27))</f>
        <v/>
      </c>
      <c r="AQ51" s="111" t="str">
        <f t="shared" si="1"/>
        <v/>
      </c>
      <c r="AR51" s="253" t="str">
        <f t="shared" si="14"/>
        <v/>
      </c>
      <c r="AS51" s="189"/>
    </row>
    <row r="52" spans="1:45" x14ac:dyDescent="0.25">
      <c r="A52" s="369">
        <v>44743</v>
      </c>
      <c r="B52" s="412"/>
      <c r="C52" s="158"/>
      <c r="D52" s="159"/>
      <c r="E52" s="159"/>
      <c r="F52" s="159"/>
      <c r="G52" s="159"/>
      <c r="H52" s="159"/>
      <c r="I52" s="159"/>
      <c r="J52" s="159"/>
      <c r="K52" s="29" t="str">
        <f t="shared" si="2"/>
        <v/>
      </c>
      <c r="L52" s="198" t="str">
        <f>IF(I9=0,"",IF(C52="","",C52-I9))</f>
        <v/>
      </c>
      <c r="M52" s="26" t="str">
        <f>IF(I10=0,"",IF(D52="","",D52-I10))</f>
        <v/>
      </c>
      <c r="N52" s="26" t="str">
        <f>IF(I11=0,"",IF(E52="","",E52-I11))</f>
        <v/>
      </c>
      <c r="O52" s="26" t="str">
        <f>IF(I12=0,"",IF(F52="","",F52-I12))</f>
        <v/>
      </c>
      <c r="P52" s="26" t="str">
        <f>IF(I13=0,"",IF(G52="","",G52-I13))</f>
        <v/>
      </c>
      <c r="Q52" s="170" t="str">
        <f>IF(I14=0,"",IF(H52="","",H52-I14))</f>
        <v/>
      </c>
      <c r="R52" s="170" t="str">
        <f>IF(I15=0,"",IF(I52="","",I52-I15))</f>
        <v/>
      </c>
      <c r="S52" s="170" t="str">
        <f>IF(I16=0,"",IF(J52="","",J52-I16))</f>
        <v/>
      </c>
      <c r="T52" s="76" t="str">
        <f t="shared" si="3"/>
        <v/>
      </c>
      <c r="U52" s="174"/>
      <c r="V52" s="175"/>
      <c r="W52" s="204"/>
      <c r="X52" s="204"/>
      <c r="Y52" s="204"/>
      <c r="Z52" s="204"/>
      <c r="AA52" s="204"/>
      <c r="AB52" s="204"/>
      <c r="AC52" s="176" t="str">
        <f t="shared" si="4"/>
        <v/>
      </c>
      <c r="AD52" s="207" t="str">
        <f>IF(K17=0,"",IF(AC52="","",AC52-K17))</f>
        <v/>
      </c>
      <c r="AE52" s="108" t="str">
        <f t="shared" si="5"/>
        <v/>
      </c>
      <c r="AF52" s="90" t="str">
        <f t="shared" si="6"/>
        <v/>
      </c>
      <c r="AG52" s="209" t="str">
        <f t="shared" si="7"/>
        <v/>
      </c>
      <c r="AH52" s="209" t="str">
        <f t="shared" si="8"/>
        <v/>
      </c>
      <c r="AI52" s="209" t="str">
        <f t="shared" si="9"/>
        <v/>
      </c>
      <c r="AJ52" s="209" t="str">
        <f t="shared" si="10"/>
        <v/>
      </c>
      <c r="AK52" s="209" t="str">
        <f t="shared" si="11"/>
        <v/>
      </c>
      <c r="AL52" s="209" t="str">
        <f t="shared" si="12"/>
        <v/>
      </c>
      <c r="AM52" s="69" t="str">
        <f t="shared" si="13"/>
        <v/>
      </c>
      <c r="AN52" s="103"/>
      <c r="AO52" s="233"/>
      <c r="AP52" s="234" t="str">
        <f>IF(AP51="","",IF(AO52="","",AP27))</f>
        <v/>
      </c>
      <c r="AQ52" s="111" t="str">
        <f t="shared" si="1"/>
        <v/>
      </c>
      <c r="AR52" s="253" t="str">
        <f t="shared" si="14"/>
        <v/>
      </c>
      <c r="AS52" s="189"/>
    </row>
    <row r="53" spans="1:45" x14ac:dyDescent="0.25">
      <c r="A53" s="369">
        <v>44774</v>
      </c>
      <c r="B53" s="412"/>
      <c r="C53" s="158"/>
      <c r="D53" s="159"/>
      <c r="E53" s="159"/>
      <c r="F53" s="159"/>
      <c r="G53" s="159"/>
      <c r="H53" s="159"/>
      <c r="I53" s="159"/>
      <c r="J53" s="159"/>
      <c r="K53" s="29" t="str">
        <f t="shared" si="2"/>
        <v/>
      </c>
      <c r="L53" s="198" t="str">
        <f>IF(I9=0,"",IF(C53="","",C53-I9))</f>
        <v/>
      </c>
      <c r="M53" s="26" t="str">
        <f>IF(I10=0,"",IF(D53="","",D53-I10))</f>
        <v/>
      </c>
      <c r="N53" s="26" t="str">
        <f>IF(I11=0,"",IF(E53="","",E53-I11))</f>
        <v/>
      </c>
      <c r="O53" s="26" t="str">
        <f>IF(I12=0,"",IF(F53="","",F53-I12))</f>
        <v/>
      </c>
      <c r="P53" s="26" t="str">
        <f>IF(I13=0,"",IF(G53="","",G53-I13))</f>
        <v/>
      </c>
      <c r="Q53" s="170" t="str">
        <f>IF(I14=0,"",IF(H53="","",H53-I14))</f>
        <v/>
      </c>
      <c r="R53" s="170" t="str">
        <f>IF(I15=0,"",IF(I53="","",I53-I15))</f>
        <v/>
      </c>
      <c r="S53" s="170" t="str">
        <f>IF(I16=0,"",IF(J53="","",J53-I16))</f>
        <v/>
      </c>
      <c r="T53" s="76" t="str">
        <f t="shared" si="3"/>
        <v/>
      </c>
      <c r="U53" s="174"/>
      <c r="V53" s="175"/>
      <c r="W53" s="204"/>
      <c r="X53" s="204"/>
      <c r="Y53" s="204"/>
      <c r="Z53" s="204"/>
      <c r="AA53" s="204"/>
      <c r="AB53" s="204"/>
      <c r="AC53" s="176" t="str">
        <f t="shared" si="4"/>
        <v/>
      </c>
      <c r="AD53" s="207" t="str">
        <f>IF(K17=0,"",IF(AC53="","",AC53-K17))</f>
        <v/>
      </c>
      <c r="AE53" s="108" t="str">
        <f t="shared" si="5"/>
        <v/>
      </c>
      <c r="AF53" s="90" t="str">
        <f t="shared" si="6"/>
        <v/>
      </c>
      <c r="AG53" s="209" t="str">
        <f t="shared" si="7"/>
        <v/>
      </c>
      <c r="AH53" s="209" t="str">
        <f t="shared" si="8"/>
        <v/>
      </c>
      <c r="AI53" s="209" t="str">
        <f t="shared" si="9"/>
        <v/>
      </c>
      <c r="AJ53" s="209" t="str">
        <f t="shared" si="10"/>
        <v/>
      </c>
      <c r="AK53" s="209" t="str">
        <f t="shared" si="11"/>
        <v/>
      </c>
      <c r="AL53" s="209" t="str">
        <f t="shared" si="12"/>
        <v/>
      </c>
      <c r="AM53" s="69" t="str">
        <f t="shared" si="13"/>
        <v/>
      </c>
      <c r="AN53" s="103"/>
      <c r="AO53" s="233"/>
      <c r="AP53" s="234" t="str">
        <f>IF(AP52="","",IF(AO53="","",AP27))</f>
        <v/>
      </c>
      <c r="AQ53" s="111" t="str">
        <f t="shared" si="1"/>
        <v/>
      </c>
      <c r="AR53" s="253" t="str">
        <f t="shared" si="14"/>
        <v/>
      </c>
      <c r="AS53" s="189"/>
    </row>
    <row r="54" spans="1:45" x14ac:dyDescent="0.25">
      <c r="A54" s="369">
        <v>44805</v>
      </c>
      <c r="B54" s="412"/>
      <c r="C54" s="158"/>
      <c r="D54" s="159"/>
      <c r="E54" s="159"/>
      <c r="F54" s="159"/>
      <c r="G54" s="159"/>
      <c r="H54" s="159"/>
      <c r="I54" s="159"/>
      <c r="J54" s="159"/>
      <c r="K54" s="29" t="str">
        <f t="shared" si="2"/>
        <v/>
      </c>
      <c r="L54" s="198" t="str">
        <f>IF(I9=0,"",IF(C54="","",C54-I9))</f>
        <v/>
      </c>
      <c r="M54" s="26" t="str">
        <f>IF(I10=0,"",IF(D54="","",D54-I10))</f>
        <v/>
      </c>
      <c r="N54" s="26" t="str">
        <f>IF(I11=0,"",IF(E54="","",E54-I11))</f>
        <v/>
      </c>
      <c r="O54" s="26" t="str">
        <f>IF(I12=0,"",IF(F54="","",F54-I12))</f>
        <v/>
      </c>
      <c r="P54" s="26" t="str">
        <f>IF(I13=0,"",IF(G54="","",G54-I13))</f>
        <v/>
      </c>
      <c r="Q54" s="170" t="str">
        <f>IF(I14=0,"",IF(H54="","",H54-I14))</f>
        <v/>
      </c>
      <c r="R54" s="170" t="str">
        <f>IF(I15=0,"",IF(I54="","",I54-I15))</f>
        <v/>
      </c>
      <c r="S54" s="170" t="str">
        <f>IF(I16=0,"",IF(J54="","",J54-I16))</f>
        <v/>
      </c>
      <c r="T54" s="76" t="str">
        <f t="shared" si="3"/>
        <v/>
      </c>
      <c r="U54" s="174"/>
      <c r="V54" s="175"/>
      <c r="W54" s="204"/>
      <c r="X54" s="204"/>
      <c r="Y54" s="204"/>
      <c r="Z54" s="204"/>
      <c r="AA54" s="204"/>
      <c r="AB54" s="204"/>
      <c r="AC54" s="176" t="str">
        <f t="shared" si="4"/>
        <v/>
      </c>
      <c r="AD54" s="207" t="str">
        <f>IF(K17=0,"",IF(AC54="","",AC54-K17))</f>
        <v/>
      </c>
      <c r="AE54" s="108" t="str">
        <f t="shared" si="5"/>
        <v/>
      </c>
      <c r="AF54" s="90" t="str">
        <f t="shared" si="6"/>
        <v/>
      </c>
      <c r="AG54" s="209" t="str">
        <f t="shared" si="7"/>
        <v/>
      </c>
      <c r="AH54" s="209" t="str">
        <f t="shared" si="8"/>
        <v/>
      </c>
      <c r="AI54" s="209" t="str">
        <f t="shared" si="9"/>
        <v/>
      </c>
      <c r="AJ54" s="209" t="str">
        <f t="shared" si="10"/>
        <v/>
      </c>
      <c r="AK54" s="209" t="str">
        <f t="shared" si="11"/>
        <v/>
      </c>
      <c r="AL54" s="209" t="str">
        <f t="shared" si="12"/>
        <v/>
      </c>
      <c r="AM54" s="69" t="str">
        <f t="shared" si="13"/>
        <v/>
      </c>
      <c r="AN54" s="103"/>
      <c r="AO54" s="233"/>
      <c r="AP54" s="234" t="str">
        <f>IF(AP53="","",IF(AO54="","",AP27))</f>
        <v/>
      </c>
      <c r="AQ54" s="111" t="str">
        <f t="shared" si="1"/>
        <v/>
      </c>
      <c r="AR54" s="253" t="str">
        <f t="shared" si="14"/>
        <v/>
      </c>
      <c r="AS54" s="189"/>
    </row>
    <row r="55" spans="1:45" x14ac:dyDescent="0.25">
      <c r="A55" s="369">
        <v>44835</v>
      </c>
      <c r="B55" s="412"/>
      <c r="C55" s="158"/>
      <c r="D55" s="159"/>
      <c r="E55" s="159"/>
      <c r="F55" s="159"/>
      <c r="G55" s="159"/>
      <c r="H55" s="159"/>
      <c r="I55" s="159"/>
      <c r="J55" s="159"/>
      <c r="K55" s="29" t="str">
        <f t="shared" si="2"/>
        <v/>
      </c>
      <c r="L55" s="198" t="str">
        <f>IF(I9=0,"",IF(C55="","",C55-I9))</f>
        <v/>
      </c>
      <c r="M55" s="26" t="str">
        <f>IF(I10=0,"",IF(D55="","",D55-I10))</f>
        <v/>
      </c>
      <c r="N55" s="26" t="str">
        <f>IF(I11=0,"",IF(E55="","",E55-I11))</f>
        <v/>
      </c>
      <c r="O55" s="26" t="str">
        <f>IF(I12=0,"",IF(F55="","",F55-I12))</f>
        <v/>
      </c>
      <c r="P55" s="26" t="str">
        <f>IF(I13=0,"",IF(G55="","",G55-I13))</f>
        <v/>
      </c>
      <c r="Q55" s="170" t="str">
        <f>IF(I14=0,"",IF(H55="","",H55-I14))</f>
        <v/>
      </c>
      <c r="R55" s="170" t="str">
        <f>IF(I15=0,"",IF(I55="","",I55-I15))</f>
        <v/>
      </c>
      <c r="S55" s="170" t="str">
        <f>IF(I16=0,"",IF(J55="","",J55-I16))</f>
        <v/>
      </c>
      <c r="T55" s="76" t="str">
        <f t="shared" si="3"/>
        <v/>
      </c>
      <c r="U55" s="174"/>
      <c r="V55" s="175"/>
      <c r="W55" s="204"/>
      <c r="X55" s="204"/>
      <c r="Y55" s="204"/>
      <c r="Z55" s="204"/>
      <c r="AA55" s="204"/>
      <c r="AB55" s="204"/>
      <c r="AC55" s="176" t="str">
        <f t="shared" si="4"/>
        <v/>
      </c>
      <c r="AD55" s="207" t="str">
        <f>IF(K17=0,"",IF(AC55="","",AC55-K17))</f>
        <v/>
      </c>
      <c r="AE55" s="108" t="str">
        <f t="shared" si="5"/>
        <v/>
      </c>
      <c r="AF55" s="90" t="str">
        <f t="shared" si="6"/>
        <v/>
      </c>
      <c r="AG55" s="209" t="str">
        <f t="shared" si="7"/>
        <v/>
      </c>
      <c r="AH55" s="209" t="str">
        <f t="shared" si="8"/>
        <v/>
      </c>
      <c r="AI55" s="209" t="str">
        <f t="shared" si="9"/>
        <v/>
      </c>
      <c r="AJ55" s="209" t="str">
        <f t="shared" si="10"/>
        <v/>
      </c>
      <c r="AK55" s="209" t="str">
        <f t="shared" si="11"/>
        <v/>
      </c>
      <c r="AL55" s="209" t="str">
        <f t="shared" si="12"/>
        <v/>
      </c>
      <c r="AM55" s="69" t="str">
        <f t="shared" si="13"/>
        <v/>
      </c>
      <c r="AN55" s="103"/>
      <c r="AO55" s="233"/>
      <c r="AP55" s="234" t="str">
        <f>IF(AP54="","",IF(AO55="","",AP27))</f>
        <v/>
      </c>
      <c r="AQ55" s="111" t="str">
        <f t="shared" si="1"/>
        <v/>
      </c>
      <c r="AR55" s="253" t="str">
        <f t="shared" si="14"/>
        <v/>
      </c>
      <c r="AS55" s="189"/>
    </row>
    <row r="56" spans="1:45" ht="15.75" thickBot="1" x14ac:dyDescent="0.3">
      <c r="A56" s="413">
        <v>44866</v>
      </c>
      <c r="B56" s="414"/>
      <c r="C56" s="194"/>
      <c r="D56" s="195"/>
      <c r="E56" s="195"/>
      <c r="F56" s="195"/>
      <c r="G56" s="195"/>
      <c r="H56" s="195"/>
      <c r="I56" s="195"/>
      <c r="J56" s="195"/>
      <c r="K56" s="196" t="str">
        <f t="shared" si="2"/>
        <v/>
      </c>
      <c r="L56" s="199" t="str">
        <f>IF(I9=0,"",IF(C56="","",C56-I9))</f>
        <v/>
      </c>
      <c r="M56" s="200" t="str">
        <f>IF(I10=0,"",IF(D56="","",D56-I10))</f>
        <v/>
      </c>
      <c r="N56" s="200" t="str">
        <f>IF(I11=0,"",IF(E56="","",E56-I11))</f>
        <v/>
      </c>
      <c r="O56" s="200" t="str">
        <f>IF(I12=0,"",IF(F56="","",F56-I12))</f>
        <v/>
      </c>
      <c r="P56" s="200" t="str">
        <f>IF(I13=0,"",IF(G56="","",G56-I13))</f>
        <v/>
      </c>
      <c r="Q56" s="201" t="str">
        <f>IF(I14=0,"",IF(H56="","",H56-I14))</f>
        <v/>
      </c>
      <c r="R56" s="201" t="str">
        <f>IF(I15=0,"",IF(I56="","",I56-I15))</f>
        <v/>
      </c>
      <c r="S56" s="201" t="str">
        <f>IF(I16=0,"",IF(J56="","",J56-I16))</f>
        <v/>
      </c>
      <c r="T56" s="203" t="str">
        <f t="shared" si="3"/>
        <v/>
      </c>
      <c r="U56" s="177"/>
      <c r="V56" s="178"/>
      <c r="W56" s="223"/>
      <c r="X56" s="223"/>
      <c r="Y56" s="223"/>
      <c r="Z56" s="223"/>
      <c r="AA56" s="223"/>
      <c r="AB56" s="223"/>
      <c r="AC56" s="179" t="str">
        <f t="shared" si="4"/>
        <v/>
      </c>
      <c r="AD56" s="208" t="str">
        <f>IF(K17=0,"",IF(AC56="","",AC56-K17))</f>
        <v/>
      </c>
      <c r="AE56" s="121" t="str">
        <f t="shared" si="5"/>
        <v/>
      </c>
      <c r="AF56" s="122" t="str">
        <f t="shared" si="6"/>
        <v/>
      </c>
      <c r="AG56" s="214" t="str">
        <f t="shared" si="7"/>
        <v/>
      </c>
      <c r="AH56" s="214" t="str">
        <f t="shared" si="8"/>
        <v/>
      </c>
      <c r="AI56" s="214" t="str">
        <f t="shared" si="9"/>
        <v/>
      </c>
      <c r="AJ56" s="214" t="str">
        <f t="shared" si="10"/>
        <v/>
      </c>
      <c r="AK56" s="214" t="str">
        <f t="shared" si="11"/>
        <v/>
      </c>
      <c r="AL56" s="214" t="str">
        <f t="shared" si="12"/>
        <v/>
      </c>
      <c r="AM56" s="123" t="str">
        <f t="shared" si="13"/>
        <v/>
      </c>
      <c r="AN56" s="124"/>
      <c r="AO56" s="235"/>
      <c r="AP56" s="236" t="str">
        <f>IF(AP55="","",IF(AO56="","",AP27))</f>
        <v/>
      </c>
      <c r="AQ56" s="125" t="str">
        <f t="shared" si="1"/>
        <v/>
      </c>
      <c r="AR56" s="254" t="str">
        <f t="shared" si="14"/>
        <v/>
      </c>
      <c r="AS56" s="190"/>
    </row>
    <row r="57" spans="1:45" x14ac:dyDescent="0.25">
      <c r="A57" s="377" t="s">
        <v>31</v>
      </c>
      <c r="B57" s="378"/>
      <c r="C57" s="31">
        <f t="shared" ref="C57:G57" si="15">IF(SUM(C27:C32,C33:C38,C39:C44,C45:C50,C51:C56)=0,"",SUM(C27:C32,C33:C38,C39:C44,C45:C50,C51:C56))</f>
        <v>1889</v>
      </c>
      <c r="D57" s="27">
        <f t="shared" si="15"/>
        <v>1167</v>
      </c>
      <c r="E57" s="27">
        <f t="shared" si="15"/>
        <v>1542</v>
      </c>
      <c r="F57" s="27">
        <f t="shared" si="15"/>
        <v>2374</v>
      </c>
      <c r="G57" s="27">
        <f t="shared" si="15"/>
        <v>759</v>
      </c>
      <c r="H57" s="27">
        <f t="shared" ref="H57:J57" si="16">IF(SUM(H27:H32,H33:H38,H39:H44,H45:H50,H51:H56)=0,"",SUM(H27:H32,H33:H38,H39:H44,H45:H50,H51:H56))</f>
        <v>759</v>
      </c>
      <c r="I57" s="27">
        <f t="shared" si="16"/>
        <v>759</v>
      </c>
      <c r="J57" s="27">
        <f t="shared" si="16"/>
        <v>759</v>
      </c>
      <c r="K57" s="27">
        <f>IF(SUM(K27:K32,K33:K38,K39:K44,K45:K50,K51:K56)=0,"",SUM(K27:K32,K33:K38,K39:K44,K45:K50,K51:K56))</f>
        <v>10008</v>
      </c>
      <c r="L57" s="151" t="s">
        <v>6</v>
      </c>
      <c r="M57" s="27" t="s">
        <v>6</v>
      </c>
      <c r="N57" s="27" t="s">
        <v>6</v>
      </c>
      <c r="O57" s="27" t="s">
        <v>6</v>
      </c>
      <c r="P57" s="27" t="s">
        <v>6</v>
      </c>
      <c r="Q57" s="27" t="s">
        <v>6</v>
      </c>
      <c r="R57" s="27" t="s">
        <v>6</v>
      </c>
      <c r="S57" s="27" t="s">
        <v>6</v>
      </c>
      <c r="T57" s="219" t="s">
        <v>6</v>
      </c>
      <c r="U57" s="180">
        <f t="shared" ref="U57:AC57" si="17">IF(SUM(U27:U32,U33:U38,U39:U44,U45:U50,U51:U56)=0,"",SUM(U27:U32,U33:U38,U39:U44,U45:U50,U51:U56))</f>
        <v>59480000</v>
      </c>
      <c r="V57" s="181">
        <f t="shared" si="17"/>
        <v>1430000</v>
      </c>
      <c r="W57" s="181">
        <f t="shared" si="17"/>
        <v>59480000</v>
      </c>
      <c r="X57" s="181">
        <f t="shared" si="17"/>
        <v>59480000</v>
      </c>
      <c r="Y57" s="181">
        <f t="shared" si="17"/>
        <v>59480000</v>
      </c>
      <c r="Z57" s="181">
        <f t="shared" si="17"/>
        <v>59480000</v>
      </c>
      <c r="AA57" s="181">
        <f t="shared" si="17"/>
        <v>59480000</v>
      </c>
      <c r="AB57" s="181">
        <f t="shared" si="17"/>
        <v>59480000</v>
      </c>
      <c r="AC57" s="182">
        <f t="shared" si="17"/>
        <v>417790000</v>
      </c>
      <c r="AD57" s="221" t="s">
        <v>6</v>
      </c>
      <c r="AE57" s="152" t="s">
        <v>6</v>
      </c>
      <c r="AF57" s="16" t="s">
        <v>6</v>
      </c>
      <c r="AG57" s="16" t="s">
        <v>6</v>
      </c>
      <c r="AH57" s="16" t="s">
        <v>6</v>
      </c>
      <c r="AI57" s="16" t="s">
        <v>6</v>
      </c>
      <c r="AJ57" s="16" t="s">
        <v>6</v>
      </c>
      <c r="AK57" s="16" t="s">
        <v>6</v>
      </c>
      <c r="AL57" s="16" t="s">
        <v>6</v>
      </c>
      <c r="AM57" s="37" t="s">
        <v>6</v>
      </c>
      <c r="AN57" s="212" t="s">
        <v>6</v>
      </c>
      <c r="AO57" s="237">
        <f t="shared" ref="AO57" si="18">IF(SUM(AO27:AO32,AO33:AO38,AO39:AO44,AO45:AO50,AO51:AO56)=0,"",SUM(AO27:AO32,AO33:AO38,AO39:AO44,AO45:AO50,AO51:AO56))</f>
        <v>7090</v>
      </c>
      <c r="AP57" s="238" t="s">
        <v>6</v>
      </c>
      <c r="AQ57" s="217" t="s">
        <v>6</v>
      </c>
      <c r="AR57" s="217" t="s">
        <v>6</v>
      </c>
      <c r="AS57" s="215" t="s">
        <v>6</v>
      </c>
    </row>
    <row r="58" spans="1:45" ht="15.75" thickBot="1" x14ac:dyDescent="0.3">
      <c r="A58" s="379" t="s">
        <v>30</v>
      </c>
      <c r="B58" s="380"/>
      <c r="C58" s="33">
        <f t="shared" ref="C58:G58" si="19">IF(SUM(C27:C32,C33:C38,C39:C44,C45:C50,C51:C56)=0," ",AVERAGE(C27:C32,C33:C38,C39:C44,C45:C50,C51:C56))</f>
        <v>236.125</v>
      </c>
      <c r="D58" s="28">
        <f t="shared" si="19"/>
        <v>145.875</v>
      </c>
      <c r="E58" s="28">
        <f t="shared" si="19"/>
        <v>192.75</v>
      </c>
      <c r="F58" s="28">
        <f t="shared" si="19"/>
        <v>296.75</v>
      </c>
      <c r="G58" s="28">
        <f t="shared" si="19"/>
        <v>94.875</v>
      </c>
      <c r="H58" s="28">
        <f t="shared" ref="H58:J58" si="20">IF(SUM(H27:H32,H33:H38,H39:H44,H45:H50,H51:H56)=0," ",AVERAGE(H27:H32,H33:H38,H39:H44,H45:H50,H51:H56))</f>
        <v>94.875</v>
      </c>
      <c r="I58" s="28">
        <f t="shared" si="20"/>
        <v>94.875</v>
      </c>
      <c r="J58" s="28">
        <f t="shared" si="20"/>
        <v>94.875</v>
      </c>
      <c r="K58" s="28">
        <f t="shared" ref="K58:P58" si="21">IF(SUM(K27:K32,K33:K38,K39:K44,K45:K50,K51:K56)=0," ",AVERAGE(K27:K32,K33:K38,K39:K44,K45:K50,K51:K56))</f>
        <v>1251</v>
      </c>
      <c r="L58" s="33">
        <f t="shared" si="21"/>
        <v>36.125</v>
      </c>
      <c r="M58" s="28">
        <f t="shared" si="21"/>
        <v>20.875</v>
      </c>
      <c r="N58" s="28">
        <f t="shared" si="21"/>
        <v>-7.25</v>
      </c>
      <c r="O58" s="28">
        <f t="shared" si="21"/>
        <v>-3.25</v>
      </c>
      <c r="P58" s="28">
        <f t="shared" si="21"/>
        <v>-0.125</v>
      </c>
      <c r="Q58" s="28">
        <f t="shared" ref="Q58:S58" si="22">IF(SUM(Q27:Q32,Q33:Q38,Q39:Q44,Q45:Q50,Q51:Q56)=0," ",AVERAGE(Q27:Q32,Q33:Q38,Q39:Q44,Q45:Q50,Q51:Q56))</f>
        <v>-25.125</v>
      </c>
      <c r="R58" s="28">
        <f t="shared" si="22"/>
        <v>9.875</v>
      </c>
      <c r="S58" s="28">
        <f t="shared" si="22"/>
        <v>-0.125</v>
      </c>
      <c r="T58" s="220">
        <f t="shared" ref="T58:AQ58" si="23">IF(SUM(T27:T32,T33:T38,T39:T44,T45:T50,T51:T56)=0," ",AVERAGE(T27:T32,T33:T38,T39:T44,T45:T50,T51:T56))</f>
        <v>31</v>
      </c>
      <c r="U58" s="183">
        <f t="shared" si="23"/>
        <v>7435000</v>
      </c>
      <c r="V58" s="184">
        <f t="shared" si="23"/>
        <v>178750</v>
      </c>
      <c r="W58" s="184">
        <f t="shared" si="23"/>
        <v>7435000</v>
      </c>
      <c r="X58" s="184">
        <f t="shared" si="23"/>
        <v>7435000</v>
      </c>
      <c r="Y58" s="184">
        <f t="shared" si="23"/>
        <v>7435000</v>
      </c>
      <c r="Z58" s="184">
        <f t="shared" si="23"/>
        <v>7435000</v>
      </c>
      <c r="AA58" s="184">
        <f t="shared" si="23"/>
        <v>7435000</v>
      </c>
      <c r="AB58" s="184">
        <f t="shared" si="23"/>
        <v>7435000</v>
      </c>
      <c r="AC58" s="185">
        <f t="shared" si="23"/>
        <v>52223750</v>
      </c>
      <c r="AD58" s="222">
        <f t="shared" si="23"/>
        <v>44509750</v>
      </c>
      <c r="AE58" s="38">
        <f t="shared" si="23"/>
        <v>32063.506103858734</v>
      </c>
      <c r="AF58" s="17">
        <f t="shared" si="23"/>
        <v>1310.9025200989486</v>
      </c>
      <c r="AG58" s="17">
        <f t="shared" si="23"/>
        <v>38827.555806059907</v>
      </c>
      <c r="AH58" s="17">
        <f t="shared" si="23"/>
        <v>25148.291174895036</v>
      </c>
      <c r="AI58" s="17">
        <f t="shared" si="23"/>
        <v>78858.544890881632</v>
      </c>
      <c r="AJ58" s="17">
        <f t="shared" si="23"/>
        <v>78858.544890881632</v>
      </c>
      <c r="AK58" s="17">
        <f t="shared" si="23"/>
        <v>78858.544890881632</v>
      </c>
      <c r="AL58" s="17">
        <f t="shared" si="23"/>
        <v>78858.544890881632</v>
      </c>
      <c r="AM58" s="39">
        <f t="shared" si="23"/>
        <v>41850.878337142232</v>
      </c>
      <c r="AN58" s="213">
        <f t="shared" si="23"/>
        <v>50.625</v>
      </c>
      <c r="AO58" s="239">
        <f t="shared" si="23"/>
        <v>886.25</v>
      </c>
      <c r="AP58" s="240" t="s">
        <v>6</v>
      </c>
      <c r="AQ58" s="218">
        <f t="shared" si="23"/>
        <v>24.718689668174964</v>
      </c>
      <c r="AR58" s="218">
        <f t="shared" ref="AR58" si="24">IF(SUM(AR27:AR32,AR33:AR38,AR39:AR44,AR45:AR50,AR51:AR56)=0," ",AVERAGE(AR27:AR32,AR33:AR38,AR39:AR44,AR45:AR50,AR51:AR56))</f>
        <v>1.4210044314332002</v>
      </c>
      <c r="AS58" s="216" t="s">
        <v>6</v>
      </c>
    </row>
    <row r="59" spans="1:45" x14ac:dyDescent="0.25">
      <c r="AO59"/>
      <c r="AP59"/>
    </row>
    <row r="60" spans="1:45" ht="15.75" thickBot="1" x14ac:dyDescent="0.3">
      <c r="A60" s="19" t="s">
        <v>106</v>
      </c>
      <c r="B60" s="19"/>
      <c r="AO60"/>
      <c r="AP60"/>
    </row>
    <row r="61" spans="1:45" ht="38.450000000000003" customHeight="1" x14ac:dyDescent="0.25">
      <c r="A61" s="374" t="s">
        <v>65</v>
      </c>
      <c r="B61" s="323"/>
      <c r="C61" s="324" t="s">
        <v>119</v>
      </c>
      <c r="D61" s="387"/>
      <c r="E61" s="387"/>
      <c r="F61" s="387"/>
      <c r="G61" s="387"/>
      <c r="H61" s="387"/>
      <c r="I61" s="387"/>
      <c r="J61" s="387"/>
      <c r="K61" s="388"/>
      <c r="L61" s="324" t="s">
        <v>89</v>
      </c>
      <c r="M61" s="387"/>
      <c r="N61" s="387"/>
      <c r="O61" s="387"/>
      <c r="P61" s="387"/>
      <c r="Q61" s="387"/>
      <c r="R61" s="387"/>
      <c r="S61" s="387"/>
      <c r="T61" s="388"/>
      <c r="U61" s="389" t="s">
        <v>118</v>
      </c>
      <c r="V61" s="390"/>
      <c r="W61" s="390"/>
      <c r="X61" s="390"/>
      <c r="Y61" s="390"/>
      <c r="Z61" s="390"/>
      <c r="AA61" s="390"/>
      <c r="AB61" s="390"/>
      <c r="AC61" s="391"/>
      <c r="AD61" s="279" t="s">
        <v>64</v>
      </c>
      <c r="AE61" s="324" t="s">
        <v>120</v>
      </c>
      <c r="AF61" s="387"/>
      <c r="AG61" s="387"/>
      <c r="AH61" s="387"/>
      <c r="AI61" s="387"/>
      <c r="AJ61" s="387"/>
      <c r="AK61" s="387"/>
      <c r="AL61" s="387"/>
      <c r="AM61" s="388"/>
      <c r="AN61" s="279" t="s">
        <v>66</v>
      </c>
      <c r="AO61" s="393" t="s">
        <v>124</v>
      </c>
      <c r="AP61" s="394"/>
      <c r="AQ61" s="393" t="s">
        <v>130</v>
      </c>
      <c r="AR61" s="394"/>
    </row>
    <row r="62" spans="1:45" ht="35.450000000000003" customHeight="1" thickBot="1" x14ac:dyDescent="0.3">
      <c r="A62" s="375"/>
      <c r="B62" s="326"/>
      <c r="C62" s="162" t="s">
        <v>75</v>
      </c>
      <c r="D62" s="162" t="s">
        <v>82</v>
      </c>
      <c r="E62" s="162" t="s">
        <v>83</v>
      </c>
      <c r="F62" s="162" t="s">
        <v>84</v>
      </c>
      <c r="G62" s="162" t="s">
        <v>76</v>
      </c>
      <c r="H62" s="162" t="s">
        <v>85</v>
      </c>
      <c r="I62" s="162" t="s">
        <v>79</v>
      </c>
      <c r="J62" s="162" t="s">
        <v>87</v>
      </c>
      <c r="K62" s="162" t="s">
        <v>5</v>
      </c>
      <c r="L62" s="162" t="s">
        <v>75</v>
      </c>
      <c r="M62" s="162" t="s">
        <v>82</v>
      </c>
      <c r="N62" s="162" t="s">
        <v>83</v>
      </c>
      <c r="O62" s="162" t="s">
        <v>84</v>
      </c>
      <c r="P62" s="162" t="s">
        <v>76</v>
      </c>
      <c r="Q62" s="162" t="s">
        <v>85</v>
      </c>
      <c r="R62" s="162" t="s">
        <v>79</v>
      </c>
      <c r="S62" s="162" t="s">
        <v>87</v>
      </c>
      <c r="T62" s="162" t="s">
        <v>5</v>
      </c>
      <c r="U62" s="95" t="s">
        <v>75</v>
      </c>
      <c r="V62" s="95" t="s">
        <v>82</v>
      </c>
      <c r="W62" s="95" t="s">
        <v>83</v>
      </c>
      <c r="X62" s="95" t="s">
        <v>84</v>
      </c>
      <c r="Y62" s="95" t="s">
        <v>76</v>
      </c>
      <c r="Z62" s="95" t="s">
        <v>85</v>
      </c>
      <c r="AA62" s="95" t="s">
        <v>79</v>
      </c>
      <c r="AB62" s="95" t="s">
        <v>87</v>
      </c>
      <c r="AC62" s="95" t="s">
        <v>5</v>
      </c>
      <c r="AD62" s="392"/>
      <c r="AE62" s="95" t="s">
        <v>75</v>
      </c>
      <c r="AF62" s="95" t="s">
        <v>82</v>
      </c>
      <c r="AG62" s="95" t="s">
        <v>83</v>
      </c>
      <c r="AH62" s="95" t="s">
        <v>84</v>
      </c>
      <c r="AI62" s="95" t="s">
        <v>76</v>
      </c>
      <c r="AJ62" s="95" t="s">
        <v>85</v>
      </c>
      <c r="AK62" s="95" t="s">
        <v>79</v>
      </c>
      <c r="AL62" s="95" t="s">
        <v>87</v>
      </c>
      <c r="AM62" s="78" t="s">
        <v>5</v>
      </c>
      <c r="AN62" s="392"/>
      <c r="AO62" s="229" t="s">
        <v>125</v>
      </c>
      <c r="AP62" s="230" t="s">
        <v>126</v>
      </c>
      <c r="AQ62" s="255" t="s">
        <v>128</v>
      </c>
      <c r="AR62" s="256" t="s">
        <v>129</v>
      </c>
    </row>
    <row r="63" spans="1:45" ht="14.45" customHeight="1" x14ac:dyDescent="0.25">
      <c r="A63" s="381" t="s">
        <v>22</v>
      </c>
      <c r="B63" s="41" t="s">
        <v>5</v>
      </c>
      <c r="C63" s="49">
        <f t="shared" ref="C63:G63" si="25">IF(SUM(C27:C32)=0,"",SUM(C27:C32))</f>
        <v>1471</v>
      </c>
      <c r="D63" s="50">
        <f t="shared" si="25"/>
        <v>827</v>
      </c>
      <c r="E63" s="50">
        <f t="shared" si="25"/>
        <v>1153</v>
      </c>
      <c r="F63" s="50">
        <f t="shared" si="25"/>
        <v>1775</v>
      </c>
      <c r="G63" s="50">
        <f t="shared" si="25"/>
        <v>578</v>
      </c>
      <c r="H63" s="50">
        <f t="shared" ref="H63:J63" si="26">IF(SUM(H27:H32)=0,"",SUM(H27:H32))</f>
        <v>578</v>
      </c>
      <c r="I63" s="50">
        <f t="shared" si="26"/>
        <v>578</v>
      </c>
      <c r="J63" s="50">
        <f t="shared" si="26"/>
        <v>578</v>
      </c>
      <c r="K63" s="50">
        <f>IF(SUM(K27:K32)=0,"",SUM(K27:K32))</f>
        <v>7538</v>
      </c>
      <c r="L63" s="149" t="s">
        <v>6</v>
      </c>
      <c r="M63" s="50" t="s">
        <v>6</v>
      </c>
      <c r="N63" s="50" t="s">
        <v>6</v>
      </c>
      <c r="O63" s="50" t="s">
        <v>6</v>
      </c>
      <c r="P63" s="50" t="s">
        <v>6</v>
      </c>
      <c r="Q63" s="50" t="s">
        <v>6</v>
      </c>
      <c r="R63" s="50" t="s">
        <v>6</v>
      </c>
      <c r="S63" s="50" t="s">
        <v>6</v>
      </c>
      <c r="T63" s="50" t="s">
        <v>6</v>
      </c>
      <c r="U63" s="43">
        <f t="shared" ref="U63:AC63" si="27">IF(SUM(U27:U32)=0,"",SUM(U27:U32))</f>
        <v>44230000</v>
      </c>
      <c r="V63" s="25">
        <f t="shared" si="27"/>
        <v>1131000</v>
      </c>
      <c r="W63" s="43">
        <f t="shared" si="27"/>
        <v>44230000</v>
      </c>
      <c r="X63" s="43">
        <f t="shared" si="27"/>
        <v>44230000</v>
      </c>
      <c r="Y63" s="43">
        <f t="shared" si="27"/>
        <v>44230000</v>
      </c>
      <c r="Z63" s="43">
        <f t="shared" si="27"/>
        <v>44230000</v>
      </c>
      <c r="AA63" s="43">
        <f t="shared" si="27"/>
        <v>44230000</v>
      </c>
      <c r="AB63" s="43">
        <f t="shared" si="27"/>
        <v>44230000</v>
      </c>
      <c r="AC63" s="44">
        <f t="shared" si="27"/>
        <v>310741000</v>
      </c>
      <c r="AD63" s="153" t="s">
        <v>6</v>
      </c>
      <c r="AE63" s="191" t="s">
        <v>6</v>
      </c>
      <c r="AF63" s="25" t="s">
        <v>6</v>
      </c>
      <c r="AG63" s="144" t="s">
        <v>6</v>
      </c>
      <c r="AH63" s="144" t="s">
        <v>6</v>
      </c>
      <c r="AI63" s="144" t="s">
        <v>6</v>
      </c>
      <c r="AJ63" s="144" t="s">
        <v>6</v>
      </c>
      <c r="AK63" s="144" t="s">
        <v>6</v>
      </c>
      <c r="AL63" s="144" t="s">
        <v>6</v>
      </c>
      <c r="AM63" s="25" t="s">
        <v>6</v>
      </c>
      <c r="AN63" s="135" t="s">
        <v>6</v>
      </c>
      <c r="AO63" s="241">
        <f t="shared" ref="AO63" si="28">IF(SUM(AO27:AO32)=0,"",SUM(AO27:AO32))</f>
        <v>5340</v>
      </c>
      <c r="AP63" s="242" t="str">
        <f>IF(AP27="","",AP27)</f>
        <v>ton producto terminado</v>
      </c>
      <c r="AQ63" s="257" t="s">
        <v>6</v>
      </c>
      <c r="AR63" s="47" t="s">
        <v>6</v>
      </c>
    </row>
    <row r="64" spans="1:45" ht="26.25" thickBot="1" x14ac:dyDescent="0.3">
      <c r="A64" s="382"/>
      <c r="B64" s="55" t="s">
        <v>30</v>
      </c>
      <c r="C64" s="56">
        <f t="shared" ref="C64:G64" si="29">IF(SUM(C27:C32)=0,"",AVERAGE(C27:C32))</f>
        <v>245.16666666666666</v>
      </c>
      <c r="D64" s="57">
        <f t="shared" si="29"/>
        <v>137.83333333333334</v>
      </c>
      <c r="E64" s="57">
        <f t="shared" si="29"/>
        <v>192.16666666666666</v>
      </c>
      <c r="F64" s="57">
        <f t="shared" si="29"/>
        <v>295.83333333333331</v>
      </c>
      <c r="G64" s="57">
        <f t="shared" si="29"/>
        <v>96.333333333333329</v>
      </c>
      <c r="H64" s="57">
        <f t="shared" ref="H64:J64" si="30">IF(SUM(H27:H32)=0,"",AVERAGE(H27:H32))</f>
        <v>96.333333333333329</v>
      </c>
      <c r="I64" s="57">
        <f t="shared" si="30"/>
        <v>96.333333333333329</v>
      </c>
      <c r="J64" s="57">
        <f t="shared" si="30"/>
        <v>96.333333333333329</v>
      </c>
      <c r="K64" s="57">
        <f t="shared" ref="K64:P64" si="31">IF(SUM(K27:K32)=0,"",AVERAGE(K27:K32))</f>
        <v>1256.3333333333333</v>
      </c>
      <c r="L64" s="56">
        <f t="shared" si="31"/>
        <v>45.166666666666664</v>
      </c>
      <c r="M64" s="57">
        <f t="shared" si="31"/>
        <v>12.833333333333334</v>
      </c>
      <c r="N64" s="57">
        <f t="shared" si="31"/>
        <v>-7.833333333333333</v>
      </c>
      <c r="O64" s="57">
        <f t="shared" si="31"/>
        <v>-4.166666666666667</v>
      </c>
      <c r="P64" s="57">
        <f t="shared" si="31"/>
        <v>1.3333333333333333</v>
      </c>
      <c r="Q64" s="57">
        <f t="shared" ref="Q64:S64" si="32">IF(SUM(Q27:Q32)=0,"",AVERAGE(Q27:Q32))</f>
        <v>-23.666666666666668</v>
      </c>
      <c r="R64" s="57">
        <f t="shared" si="32"/>
        <v>11.333333333333334</v>
      </c>
      <c r="S64" s="57">
        <f t="shared" si="32"/>
        <v>1.3333333333333333</v>
      </c>
      <c r="T64" s="57">
        <f t="shared" ref="T64:AQ64" si="33">IF(SUM(T27:T32)=0,"",AVERAGE(T27:T32))</f>
        <v>36.333333333333336</v>
      </c>
      <c r="U64" s="59">
        <f t="shared" si="33"/>
        <v>7371666.666666667</v>
      </c>
      <c r="V64" s="60">
        <f t="shared" si="33"/>
        <v>188500</v>
      </c>
      <c r="W64" s="59">
        <f t="shared" si="33"/>
        <v>7371666.666666667</v>
      </c>
      <c r="X64" s="59">
        <f t="shared" si="33"/>
        <v>7371666.666666667</v>
      </c>
      <c r="Y64" s="59">
        <f t="shared" si="33"/>
        <v>7371666.666666667</v>
      </c>
      <c r="Z64" s="59">
        <f t="shared" si="33"/>
        <v>7371666.666666667</v>
      </c>
      <c r="AA64" s="59">
        <f t="shared" si="33"/>
        <v>7371666.666666667</v>
      </c>
      <c r="AB64" s="59">
        <f t="shared" si="33"/>
        <v>7371666.666666667</v>
      </c>
      <c r="AC64" s="61">
        <f t="shared" si="33"/>
        <v>51790166.666666664</v>
      </c>
      <c r="AD64" s="59">
        <f t="shared" si="33"/>
        <v>44076166.666666664</v>
      </c>
      <c r="AE64" s="145">
        <f t="shared" si="33"/>
        <v>30576.265019212256</v>
      </c>
      <c r="AF64" s="60">
        <f t="shared" si="33"/>
        <v>1454.7387136672851</v>
      </c>
      <c r="AG64" s="145">
        <f t="shared" si="33"/>
        <v>38601.678558119784</v>
      </c>
      <c r="AH64" s="145">
        <f t="shared" si="33"/>
        <v>24976.060511532327</v>
      </c>
      <c r="AI64" s="145">
        <f t="shared" si="33"/>
        <v>77013.351572175088</v>
      </c>
      <c r="AJ64" s="145">
        <f t="shared" si="33"/>
        <v>77013.351572175088</v>
      </c>
      <c r="AK64" s="145">
        <f t="shared" si="33"/>
        <v>77013.351572175088</v>
      </c>
      <c r="AL64" s="145">
        <f t="shared" si="33"/>
        <v>77013.351572175088</v>
      </c>
      <c r="AM64" s="60">
        <f t="shared" si="33"/>
        <v>41348.117770431454</v>
      </c>
      <c r="AN64" s="137">
        <f t="shared" si="33"/>
        <v>50.666666666666664</v>
      </c>
      <c r="AO64" s="243">
        <f t="shared" ref="AO64" si="34">IF(SUM(AO27:AO32)=0,"",AVERAGE(AO27:AO32))</f>
        <v>890</v>
      </c>
      <c r="AP64" s="244" t="str">
        <f>IF(AP27="","",AP27)</f>
        <v>ton producto terminado</v>
      </c>
      <c r="AQ64" s="258">
        <f t="shared" si="33"/>
        <v>24.804462041226746</v>
      </c>
      <c r="AR64" s="139">
        <f t="shared" ref="AR64" si="35">IF(SUM(AR27:AR32)=0,"",AVERAGE(AR27:AR32))</f>
        <v>1.4236159303640925</v>
      </c>
    </row>
    <row r="65" spans="1:44" ht="14.45" customHeight="1" x14ac:dyDescent="0.25">
      <c r="A65" s="385" t="s">
        <v>23</v>
      </c>
      <c r="B65" s="42" t="s">
        <v>5</v>
      </c>
      <c r="C65" s="52">
        <f t="shared" ref="C65:G65" si="36">IF(SUM(C33:C38)=0,"",SUM(C33:C38))</f>
        <v>418</v>
      </c>
      <c r="D65" s="53">
        <f t="shared" si="36"/>
        <v>340</v>
      </c>
      <c r="E65" s="53">
        <f t="shared" si="36"/>
        <v>389</v>
      </c>
      <c r="F65" s="53">
        <f t="shared" si="36"/>
        <v>599</v>
      </c>
      <c r="G65" s="53">
        <f t="shared" si="36"/>
        <v>181</v>
      </c>
      <c r="H65" s="53">
        <f t="shared" ref="H65:J65" si="37">IF(SUM(H33:H38)=0,"",SUM(H33:H38))</f>
        <v>181</v>
      </c>
      <c r="I65" s="53">
        <f t="shared" si="37"/>
        <v>181</v>
      </c>
      <c r="J65" s="53">
        <f t="shared" si="37"/>
        <v>181</v>
      </c>
      <c r="K65" s="53">
        <f>IF(SUM(K33:K38)=0,"",SUM(K33:K38))</f>
        <v>2470</v>
      </c>
      <c r="L65" s="150" t="s">
        <v>6</v>
      </c>
      <c r="M65" s="53" t="s">
        <v>6</v>
      </c>
      <c r="N65" s="53" t="s">
        <v>6</v>
      </c>
      <c r="O65" s="53" t="s">
        <v>6</v>
      </c>
      <c r="P65" s="53" t="s">
        <v>6</v>
      </c>
      <c r="Q65" s="53" t="s">
        <v>6</v>
      </c>
      <c r="R65" s="53" t="s">
        <v>6</v>
      </c>
      <c r="S65" s="53" t="s">
        <v>6</v>
      </c>
      <c r="T65" s="53" t="s">
        <v>6</v>
      </c>
      <c r="U65" s="45">
        <f t="shared" ref="U65:AC65" si="38">IF(SUM(U33:U38)=0,"",SUM(U33:U38))</f>
        <v>15250000</v>
      </c>
      <c r="V65" s="18">
        <f t="shared" si="38"/>
        <v>299000</v>
      </c>
      <c r="W65" s="45">
        <f t="shared" si="38"/>
        <v>15250000</v>
      </c>
      <c r="X65" s="45">
        <f t="shared" si="38"/>
        <v>15250000</v>
      </c>
      <c r="Y65" s="45">
        <f t="shared" si="38"/>
        <v>15250000</v>
      </c>
      <c r="Z65" s="45">
        <f t="shared" si="38"/>
        <v>15250000</v>
      </c>
      <c r="AA65" s="45">
        <f t="shared" si="38"/>
        <v>15250000</v>
      </c>
      <c r="AB65" s="45">
        <f t="shared" si="38"/>
        <v>15250000</v>
      </c>
      <c r="AC65" s="46">
        <f t="shared" si="38"/>
        <v>107049000</v>
      </c>
      <c r="AD65" s="154" t="s">
        <v>6</v>
      </c>
      <c r="AE65" s="192" t="s">
        <v>6</v>
      </c>
      <c r="AF65" s="18" t="s">
        <v>6</v>
      </c>
      <c r="AG65" s="146" t="s">
        <v>6</v>
      </c>
      <c r="AH65" s="146" t="s">
        <v>6</v>
      </c>
      <c r="AI65" s="146" t="s">
        <v>6</v>
      </c>
      <c r="AJ65" s="146" t="s">
        <v>6</v>
      </c>
      <c r="AK65" s="146" t="s">
        <v>6</v>
      </c>
      <c r="AL65" s="146" t="s">
        <v>6</v>
      </c>
      <c r="AM65" s="18" t="s">
        <v>6</v>
      </c>
      <c r="AN65" s="92" t="s">
        <v>6</v>
      </c>
      <c r="AO65" s="245">
        <f>IF(SUM(AO33:AO38)=0,"",SUM(AO33:AO38))</f>
        <v>1750</v>
      </c>
      <c r="AP65" s="246" t="str">
        <f>IF(AP33="","",AP33)</f>
        <v>ton producto terminado</v>
      </c>
      <c r="AQ65" s="259" t="s">
        <v>6</v>
      </c>
      <c r="AR65" s="48" t="s">
        <v>6</v>
      </c>
    </row>
    <row r="66" spans="1:44" ht="26.25" thickBot="1" x14ac:dyDescent="0.3">
      <c r="A66" s="386"/>
      <c r="B66" s="62" t="s">
        <v>30</v>
      </c>
      <c r="C66" s="63">
        <f t="shared" ref="C66:G66" si="39">IF(SUM(C33:C38)=0,"",AVERAGE(C33:C38))</f>
        <v>209</v>
      </c>
      <c r="D66" s="64">
        <f t="shared" si="39"/>
        <v>170</v>
      </c>
      <c r="E66" s="64">
        <f t="shared" si="39"/>
        <v>194.5</v>
      </c>
      <c r="F66" s="64">
        <f t="shared" si="39"/>
        <v>299.5</v>
      </c>
      <c r="G66" s="64">
        <f t="shared" si="39"/>
        <v>90.5</v>
      </c>
      <c r="H66" s="64">
        <f t="shared" ref="H66:J66" si="40">IF(SUM(H33:H38)=0,"",AVERAGE(H33:H38))</f>
        <v>90.5</v>
      </c>
      <c r="I66" s="64">
        <f t="shared" si="40"/>
        <v>90.5</v>
      </c>
      <c r="J66" s="64">
        <f t="shared" si="40"/>
        <v>90.5</v>
      </c>
      <c r="K66" s="64">
        <f t="shared" ref="K66:P66" si="41">IF(SUM(K33:K38)=0,"",AVERAGE(K33:K38))</f>
        <v>1235</v>
      </c>
      <c r="L66" s="63">
        <f t="shared" si="41"/>
        <v>9</v>
      </c>
      <c r="M66" s="64">
        <f t="shared" si="41"/>
        <v>45</v>
      </c>
      <c r="N66" s="64">
        <f t="shared" si="41"/>
        <v>-5.5</v>
      </c>
      <c r="O66" s="64">
        <f t="shared" si="41"/>
        <v>-0.5</v>
      </c>
      <c r="P66" s="64">
        <f t="shared" si="41"/>
        <v>-4.5</v>
      </c>
      <c r="Q66" s="64">
        <f t="shared" ref="Q66:S66" si="42">IF(SUM(Q33:Q38)=0,"",AVERAGE(Q33:Q38))</f>
        <v>-29.5</v>
      </c>
      <c r="R66" s="64">
        <f t="shared" si="42"/>
        <v>5.5</v>
      </c>
      <c r="S66" s="64">
        <f t="shared" si="42"/>
        <v>-4.5</v>
      </c>
      <c r="T66" s="64">
        <f t="shared" ref="T66:AQ66" si="43">IF(SUM(T33:T38)=0,"",AVERAGE(T33:T38))</f>
        <v>15</v>
      </c>
      <c r="U66" s="66">
        <f t="shared" si="43"/>
        <v>7625000</v>
      </c>
      <c r="V66" s="67">
        <f t="shared" si="43"/>
        <v>149500</v>
      </c>
      <c r="W66" s="66">
        <f t="shared" si="43"/>
        <v>7625000</v>
      </c>
      <c r="X66" s="66">
        <f t="shared" si="43"/>
        <v>7625000</v>
      </c>
      <c r="Y66" s="66">
        <f t="shared" si="43"/>
        <v>7625000</v>
      </c>
      <c r="Z66" s="66">
        <f t="shared" si="43"/>
        <v>7625000</v>
      </c>
      <c r="AA66" s="66">
        <f t="shared" si="43"/>
        <v>7625000</v>
      </c>
      <c r="AB66" s="66">
        <f t="shared" si="43"/>
        <v>7625000</v>
      </c>
      <c r="AC66" s="68">
        <f t="shared" si="43"/>
        <v>53524500</v>
      </c>
      <c r="AD66" s="66">
        <f t="shared" si="43"/>
        <v>45810500</v>
      </c>
      <c r="AE66" s="147">
        <f t="shared" si="43"/>
        <v>36525.229357798162</v>
      </c>
      <c r="AF66" s="67">
        <f t="shared" si="43"/>
        <v>879.39393939393938</v>
      </c>
      <c r="AG66" s="147">
        <f t="shared" si="43"/>
        <v>39505.187549880284</v>
      </c>
      <c r="AH66" s="147">
        <f t="shared" si="43"/>
        <v>25664.983164983165</v>
      </c>
      <c r="AI66" s="147">
        <f t="shared" si="43"/>
        <v>84394.124847001221</v>
      </c>
      <c r="AJ66" s="147">
        <f t="shared" si="43"/>
        <v>84394.124847001221</v>
      </c>
      <c r="AK66" s="147">
        <f t="shared" si="43"/>
        <v>84394.124847001221</v>
      </c>
      <c r="AL66" s="147">
        <f t="shared" si="43"/>
        <v>84394.124847001221</v>
      </c>
      <c r="AM66" s="67">
        <f t="shared" si="43"/>
        <v>43359.160037274552</v>
      </c>
      <c r="AN66" s="64">
        <f t="shared" si="43"/>
        <v>50.5</v>
      </c>
      <c r="AO66" s="247">
        <f>IF(SUM(AO33:AO38)=0,"",AVERAGE(AO33:AO38))</f>
        <v>875</v>
      </c>
      <c r="AP66" s="248" t="str">
        <f>IF(AP33="","",AP33)</f>
        <v>ton producto terminado</v>
      </c>
      <c r="AQ66" s="260">
        <f t="shared" si="43"/>
        <v>24.461372549019607</v>
      </c>
      <c r="AR66" s="142">
        <f t="shared" ref="AR66" si="44">IF(SUM(AR33:AR38)=0,"",AVERAGE(AR33:AR38))</f>
        <v>1.4131699346405229</v>
      </c>
    </row>
    <row r="67" spans="1:44" ht="14.45" customHeight="1" x14ac:dyDescent="0.25">
      <c r="A67" s="381" t="s">
        <v>24</v>
      </c>
      <c r="B67" s="41" t="s">
        <v>5</v>
      </c>
      <c r="C67" s="49" t="str">
        <f>IF(SUM(C39:C44)=0,"",SUM(C39:C44))</f>
        <v/>
      </c>
      <c r="D67" s="50" t="str">
        <f t="shared" ref="D67:G67" si="45">IF(SUM(D39:D44)=0,"",SUM(D39:D44))</f>
        <v/>
      </c>
      <c r="E67" s="50" t="str">
        <f t="shared" si="45"/>
        <v/>
      </c>
      <c r="F67" s="50" t="str">
        <f t="shared" si="45"/>
        <v/>
      </c>
      <c r="G67" s="50" t="str">
        <f t="shared" si="45"/>
        <v/>
      </c>
      <c r="H67" s="50" t="str">
        <f t="shared" ref="H67:J67" si="46">IF(SUM(H39:H44)=0,"",SUM(H39:H44))</f>
        <v/>
      </c>
      <c r="I67" s="50" t="str">
        <f t="shared" si="46"/>
        <v/>
      </c>
      <c r="J67" s="50" t="str">
        <f t="shared" si="46"/>
        <v/>
      </c>
      <c r="K67" s="50" t="str">
        <f>IF(SUM(K39:K44)=0,"",SUM(K39:K44))</f>
        <v/>
      </c>
      <c r="L67" s="149" t="s">
        <v>6</v>
      </c>
      <c r="M67" s="50" t="s">
        <v>6</v>
      </c>
      <c r="N67" s="50" t="s">
        <v>6</v>
      </c>
      <c r="O67" s="50" t="s">
        <v>6</v>
      </c>
      <c r="P67" s="50" t="s">
        <v>6</v>
      </c>
      <c r="Q67" s="50" t="s">
        <v>6</v>
      </c>
      <c r="R67" s="50" t="s">
        <v>6</v>
      </c>
      <c r="S67" s="50" t="s">
        <v>6</v>
      </c>
      <c r="T67" s="50" t="s">
        <v>6</v>
      </c>
      <c r="U67" s="43" t="str">
        <f t="shared" ref="U67:AC67" si="47">IF(SUM(U39:U44)=0,"",SUM(U39:U44))</f>
        <v/>
      </c>
      <c r="V67" s="25" t="str">
        <f t="shared" si="47"/>
        <v/>
      </c>
      <c r="W67" s="43" t="str">
        <f t="shared" si="47"/>
        <v/>
      </c>
      <c r="X67" s="43" t="str">
        <f t="shared" si="47"/>
        <v/>
      </c>
      <c r="Y67" s="43" t="str">
        <f t="shared" si="47"/>
        <v/>
      </c>
      <c r="Z67" s="43" t="str">
        <f t="shared" si="47"/>
        <v/>
      </c>
      <c r="AA67" s="43" t="str">
        <f t="shared" si="47"/>
        <v/>
      </c>
      <c r="AB67" s="43" t="str">
        <f t="shared" si="47"/>
        <v/>
      </c>
      <c r="AC67" s="44" t="str">
        <f t="shared" si="47"/>
        <v/>
      </c>
      <c r="AD67" s="153" t="s">
        <v>6</v>
      </c>
      <c r="AE67" s="191" t="s">
        <v>6</v>
      </c>
      <c r="AF67" s="25" t="s">
        <v>6</v>
      </c>
      <c r="AG67" s="144" t="s">
        <v>6</v>
      </c>
      <c r="AH67" s="144" t="s">
        <v>6</v>
      </c>
      <c r="AI67" s="144" t="s">
        <v>6</v>
      </c>
      <c r="AJ67" s="144" t="s">
        <v>6</v>
      </c>
      <c r="AK67" s="144" t="s">
        <v>6</v>
      </c>
      <c r="AL67" s="144" t="s">
        <v>6</v>
      </c>
      <c r="AM67" s="25" t="s">
        <v>6</v>
      </c>
      <c r="AN67" s="92" t="s">
        <v>6</v>
      </c>
      <c r="AO67" s="241" t="str">
        <f>IF(SUM(AO39:AO44)=0,"",SUM(AO39:AO44))</f>
        <v/>
      </c>
      <c r="AP67" s="242" t="str">
        <f>IF(AP39="","",AP39)</f>
        <v/>
      </c>
      <c r="AQ67" s="259" t="s">
        <v>6</v>
      </c>
      <c r="AR67" s="48" t="s">
        <v>6</v>
      </c>
    </row>
    <row r="68" spans="1:44" ht="26.25" thickBot="1" x14ac:dyDescent="0.3">
      <c r="A68" s="382"/>
      <c r="B68" s="55" t="s">
        <v>30</v>
      </c>
      <c r="C68" s="56" t="str">
        <f>IF(SUM(C39:C44)=0,"",AVERAGE(C39:C44))</f>
        <v/>
      </c>
      <c r="D68" s="57" t="str">
        <f t="shared" ref="D68:G68" si="48">IF(SUM(D39:D44)=0,"",AVERAGE(D39:D44))</f>
        <v/>
      </c>
      <c r="E68" s="57" t="str">
        <f t="shared" si="48"/>
        <v/>
      </c>
      <c r="F68" s="57" t="str">
        <f t="shared" si="48"/>
        <v/>
      </c>
      <c r="G68" s="57" t="str">
        <f t="shared" si="48"/>
        <v/>
      </c>
      <c r="H68" s="57" t="str">
        <f t="shared" ref="H68:J68" si="49">IF(SUM(H39:H44)=0,"",AVERAGE(H39:H44))</f>
        <v/>
      </c>
      <c r="I68" s="57" t="str">
        <f t="shared" si="49"/>
        <v/>
      </c>
      <c r="J68" s="57" t="str">
        <f t="shared" si="49"/>
        <v/>
      </c>
      <c r="K68" s="57" t="str">
        <f t="shared" ref="K68:P68" si="50">IF(SUM(K39:K44)=0,"",AVERAGE(K39:K44))</f>
        <v/>
      </c>
      <c r="L68" s="56" t="str">
        <f t="shared" si="50"/>
        <v/>
      </c>
      <c r="M68" s="57" t="str">
        <f t="shared" si="50"/>
        <v/>
      </c>
      <c r="N68" s="57" t="str">
        <f t="shared" si="50"/>
        <v/>
      </c>
      <c r="O68" s="57" t="str">
        <f t="shared" si="50"/>
        <v/>
      </c>
      <c r="P68" s="57" t="str">
        <f t="shared" si="50"/>
        <v/>
      </c>
      <c r="Q68" s="57" t="str">
        <f t="shared" ref="Q68:S68" si="51">IF(SUM(Q39:Q44)=0,"",AVERAGE(Q39:Q44))</f>
        <v/>
      </c>
      <c r="R68" s="57" t="str">
        <f t="shared" si="51"/>
        <v/>
      </c>
      <c r="S68" s="57" t="str">
        <f t="shared" si="51"/>
        <v/>
      </c>
      <c r="T68" s="57" t="str">
        <f t="shared" ref="T68:AQ68" si="52">IF(SUM(T39:T44)=0,"",AVERAGE(T39:T44))</f>
        <v/>
      </c>
      <c r="U68" s="59" t="str">
        <f t="shared" si="52"/>
        <v/>
      </c>
      <c r="V68" s="60" t="str">
        <f t="shared" si="52"/>
        <v/>
      </c>
      <c r="W68" s="59" t="str">
        <f t="shared" si="52"/>
        <v/>
      </c>
      <c r="X68" s="59" t="str">
        <f t="shared" si="52"/>
        <v/>
      </c>
      <c r="Y68" s="59" t="str">
        <f t="shared" si="52"/>
        <v/>
      </c>
      <c r="Z68" s="59" t="str">
        <f t="shared" si="52"/>
        <v/>
      </c>
      <c r="AA68" s="59" t="str">
        <f t="shared" si="52"/>
        <v/>
      </c>
      <c r="AB68" s="59" t="str">
        <f t="shared" si="52"/>
        <v/>
      </c>
      <c r="AC68" s="61" t="str">
        <f t="shared" si="52"/>
        <v/>
      </c>
      <c r="AD68" s="59" t="str">
        <f t="shared" si="52"/>
        <v/>
      </c>
      <c r="AE68" s="145" t="str">
        <f t="shared" si="52"/>
        <v/>
      </c>
      <c r="AF68" s="60" t="str">
        <f t="shared" si="52"/>
        <v/>
      </c>
      <c r="AG68" s="145" t="str">
        <f t="shared" si="52"/>
        <v/>
      </c>
      <c r="AH68" s="145" t="str">
        <f t="shared" si="52"/>
        <v/>
      </c>
      <c r="AI68" s="145" t="str">
        <f t="shared" si="52"/>
        <v/>
      </c>
      <c r="AJ68" s="145" t="str">
        <f t="shared" si="52"/>
        <v/>
      </c>
      <c r="AK68" s="145" t="str">
        <f t="shared" si="52"/>
        <v/>
      </c>
      <c r="AL68" s="145" t="str">
        <f t="shared" si="52"/>
        <v/>
      </c>
      <c r="AM68" s="60" t="str">
        <f t="shared" si="52"/>
        <v/>
      </c>
      <c r="AN68" s="57" t="str">
        <f t="shared" si="52"/>
        <v/>
      </c>
      <c r="AO68" s="243" t="str">
        <f>IF(SUM(AO39:AO44)=0,"",AVERAGE(AO39:AO44))</f>
        <v/>
      </c>
      <c r="AP68" s="244" t="str">
        <f>IF(AP39="","",AP39)</f>
        <v/>
      </c>
      <c r="AQ68" s="56" t="str">
        <f t="shared" si="52"/>
        <v/>
      </c>
      <c r="AR68" s="58" t="str">
        <f t="shared" ref="AR68" si="53">IF(SUM(AR39:AR44)=0,"",AVERAGE(AR39:AR44))</f>
        <v/>
      </c>
    </row>
    <row r="69" spans="1:44" ht="14.45" customHeight="1" x14ac:dyDescent="0.25">
      <c r="A69" s="385" t="s">
        <v>25</v>
      </c>
      <c r="B69" s="42" t="s">
        <v>5</v>
      </c>
      <c r="C69" s="52" t="str">
        <f>IF(SUM(C45:C50)=0,"",SUM(C45:C50))</f>
        <v/>
      </c>
      <c r="D69" s="53" t="str">
        <f t="shared" ref="D69:G69" si="54">IF(SUM(D45:D50)=0,"",SUM(D45:D50))</f>
        <v/>
      </c>
      <c r="E69" s="53" t="str">
        <f t="shared" si="54"/>
        <v/>
      </c>
      <c r="F69" s="53" t="str">
        <f t="shared" si="54"/>
        <v/>
      </c>
      <c r="G69" s="53" t="str">
        <f t="shared" si="54"/>
        <v/>
      </c>
      <c r="H69" s="53" t="str">
        <f t="shared" ref="H69:J69" si="55">IF(SUM(H45:H50)=0,"",SUM(H45:H50))</f>
        <v/>
      </c>
      <c r="I69" s="53" t="str">
        <f t="shared" si="55"/>
        <v/>
      </c>
      <c r="J69" s="53" t="str">
        <f t="shared" si="55"/>
        <v/>
      </c>
      <c r="K69" s="53" t="str">
        <f>IF(SUM(K45:K50)=0,"",SUM(K45:K50))</f>
        <v/>
      </c>
      <c r="L69" s="150" t="s">
        <v>6</v>
      </c>
      <c r="M69" s="53" t="s">
        <v>6</v>
      </c>
      <c r="N69" s="53" t="s">
        <v>6</v>
      </c>
      <c r="O69" s="53" t="s">
        <v>6</v>
      </c>
      <c r="P69" s="53" t="s">
        <v>6</v>
      </c>
      <c r="Q69" s="53" t="s">
        <v>6</v>
      </c>
      <c r="R69" s="53" t="s">
        <v>6</v>
      </c>
      <c r="S69" s="53" t="s">
        <v>6</v>
      </c>
      <c r="T69" s="53" t="s">
        <v>6</v>
      </c>
      <c r="U69" s="45" t="str">
        <f t="shared" ref="U69:AC69" si="56">IF(SUM(U45:U50)=0,"",SUM(U45:U50))</f>
        <v/>
      </c>
      <c r="V69" s="18" t="str">
        <f t="shared" si="56"/>
        <v/>
      </c>
      <c r="W69" s="45" t="str">
        <f t="shared" si="56"/>
        <v/>
      </c>
      <c r="X69" s="45" t="str">
        <f t="shared" si="56"/>
        <v/>
      </c>
      <c r="Y69" s="45" t="str">
        <f t="shared" si="56"/>
        <v/>
      </c>
      <c r="Z69" s="45" t="str">
        <f t="shared" si="56"/>
        <v/>
      </c>
      <c r="AA69" s="45" t="str">
        <f t="shared" si="56"/>
        <v/>
      </c>
      <c r="AB69" s="45" t="str">
        <f t="shared" si="56"/>
        <v/>
      </c>
      <c r="AC69" s="46" t="str">
        <f t="shared" si="56"/>
        <v/>
      </c>
      <c r="AD69" s="154" t="s">
        <v>6</v>
      </c>
      <c r="AE69" s="192" t="s">
        <v>6</v>
      </c>
      <c r="AF69" s="18" t="s">
        <v>6</v>
      </c>
      <c r="AG69" s="146" t="s">
        <v>6</v>
      </c>
      <c r="AH69" s="146" t="s">
        <v>6</v>
      </c>
      <c r="AI69" s="146" t="s">
        <v>6</v>
      </c>
      <c r="AJ69" s="146" t="s">
        <v>6</v>
      </c>
      <c r="AK69" s="146" t="s">
        <v>6</v>
      </c>
      <c r="AL69" s="146" t="s">
        <v>6</v>
      </c>
      <c r="AM69" s="18" t="s">
        <v>6</v>
      </c>
      <c r="AN69" s="92" t="s">
        <v>6</v>
      </c>
      <c r="AO69" s="245" t="str">
        <f>IF(SUM(AO45:AO50)=0,"",SUM(AO45:AO50))</f>
        <v/>
      </c>
      <c r="AP69" s="246" t="str">
        <f>IF(AP45="","",AP45)</f>
        <v/>
      </c>
      <c r="AQ69" s="259" t="s">
        <v>6</v>
      </c>
      <c r="AR69" s="48" t="s">
        <v>6</v>
      </c>
    </row>
    <row r="70" spans="1:44" ht="26.25" thickBot="1" x14ac:dyDescent="0.3">
      <c r="A70" s="386"/>
      <c r="B70" s="62" t="s">
        <v>30</v>
      </c>
      <c r="C70" s="63" t="str">
        <f>IF(SUM(C45:C50)=0,"",AVERAGE(C45:C50))</f>
        <v/>
      </c>
      <c r="D70" s="64" t="str">
        <f t="shared" ref="D70:G70" si="57">IF(SUM(D45:D50)=0,"",AVERAGE(D45:D50))</f>
        <v/>
      </c>
      <c r="E70" s="64" t="str">
        <f t="shared" si="57"/>
        <v/>
      </c>
      <c r="F70" s="64" t="str">
        <f t="shared" si="57"/>
        <v/>
      </c>
      <c r="G70" s="64" t="str">
        <f t="shared" si="57"/>
        <v/>
      </c>
      <c r="H70" s="64" t="str">
        <f t="shared" ref="H70:J70" si="58">IF(SUM(H45:H50)=0,"",AVERAGE(H45:H50))</f>
        <v/>
      </c>
      <c r="I70" s="64" t="str">
        <f t="shared" si="58"/>
        <v/>
      </c>
      <c r="J70" s="64" t="str">
        <f t="shared" si="58"/>
        <v/>
      </c>
      <c r="K70" s="64" t="str">
        <f t="shared" ref="K70:P70" si="59">IF(SUM(K45:K50)=0,"",AVERAGE(K45:K50))</f>
        <v/>
      </c>
      <c r="L70" s="63" t="str">
        <f t="shared" si="59"/>
        <v/>
      </c>
      <c r="M70" s="64" t="str">
        <f t="shared" si="59"/>
        <v/>
      </c>
      <c r="N70" s="64" t="str">
        <f t="shared" si="59"/>
        <v/>
      </c>
      <c r="O70" s="64" t="str">
        <f t="shared" si="59"/>
        <v/>
      </c>
      <c r="P70" s="64" t="str">
        <f t="shared" si="59"/>
        <v/>
      </c>
      <c r="Q70" s="64" t="str">
        <f t="shared" ref="Q70:S70" si="60">IF(SUM(Q45:Q50)=0,"",AVERAGE(Q45:Q50))</f>
        <v/>
      </c>
      <c r="R70" s="64" t="str">
        <f t="shared" si="60"/>
        <v/>
      </c>
      <c r="S70" s="64" t="str">
        <f t="shared" si="60"/>
        <v/>
      </c>
      <c r="T70" s="64" t="str">
        <f t="shared" ref="T70:AQ70" si="61">IF(SUM(T45:T50)=0,"",AVERAGE(T45:T50))</f>
        <v/>
      </c>
      <c r="U70" s="66" t="str">
        <f t="shared" si="61"/>
        <v/>
      </c>
      <c r="V70" s="67" t="str">
        <f t="shared" si="61"/>
        <v/>
      </c>
      <c r="W70" s="66" t="str">
        <f t="shared" si="61"/>
        <v/>
      </c>
      <c r="X70" s="66" t="str">
        <f t="shared" si="61"/>
        <v/>
      </c>
      <c r="Y70" s="66" t="str">
        <f t="shared" si="61"/>
        <v/>
      </c>
      <c r="Z70" s="66" t="str">
        <f t="shared" si="61"/>
        <v/>
      </c>
      <c r="AA70" s="66" t="str">
        <f t="shared" si="61"/>
        <v/>
      </c>
      <c r="AB70" s="66" t="str">
        <f t="shared" si="61"/>
        <v/>
      </c>
      <c r="AC70" s="68" t="str">
        <f t="shared" si="61"/>
        <v/>
      </c>
      <c r="AD70" s="66" t="str">
        <f t="shared" si="61"/>
        <v/>
      </c>
      <c r="AE70" s="147" t="str">
        <f t="shared" si="61"/>
        <v/>
      </c>
      <c r="AF70" s="67" t="str">
        <f t="shared" si="61"/>
        <v/>
      </c>
      <c r="AG70" s="147" t="str">
        <f t="shared" si="61"/>
        <v/>
      </c>
      <c r="AH70" s="147" t="str">
        <f t="shared" si="61"/>
        <v/>
      </c>
      <c r="AI70" s="147" t="str">
        <f t="shared" si="61"/>
        <v/>
      </c>
      <c r="AJ70" s="147" t="str">
        <f t="shared" si="61"/>
        <v/>
      </c>
      <c r="AK70" s="147" t="str">
        <f t="shared" si="61"/>
        <v/>
      </c>
      <c r="AL70" s="147" t="str">
        <f t="shared" si="61"/>
        <v/>
      </c>
      <c r="AM70" s="67" t="str">
        <f t="shared" si="61"/>
        <v/>
      </c>
      <c r="AN70" s="64" t="str">
        <f t="shared" si="61"/>
        <v/>
      </c>
      <c r="AO70" s="247" t="str">
        <f>IF(SUM(AO45:AO50)=0,"",AVERAGE(AO45:AO50))</f>
        <v/>
      </c>
      <c r="AP70" s="248" t="str">
        <f>IF(AP45="","",AP45)</f>
        <v/>
      </c>
      <c r="AQ70" s="63" t="str">
        <f t="shared" si="61"/>
        <v/>
      </c>
      <c r="AR70" s="65" t="str">
        <f t="shared" ref="AR70" si="62">IF(SUM(AR45:AR50)=0,"",AVERAGE(AR45:AR50))</f>
        <v/>
      </c>
    </row>
    <row r="71" spans="1:44" ht="14.45" customHeight="1" x14ac:dyDescent="0.25">
      <c r="A71" s="381" t="s">
        <v>26</v>
      </c>
      <c r="B71" s="41" t="s">
        <v>5</v>
      </c>
      <c r="C71" s="49" t="str">
        <f>IF(SUM(C51:C56)=0,"",SUM(C51:C56))</f>
        <v/>
      </c>
      <c r="D71" s="50" t="str">
        <f t="shared" ref="D71:G71" si="63">IF(SUM(D51:D56)=0,"",SUM(D51:D56))</f>
        <v/>
      </c>
      <c r="E71" s="50" t="str">
        <f t="shared" si="63"/>
        <v/>
      </c>
      <c r="F71" s="50" t="str">
        <f t="shared" si="63"/>
        <v/>
      </c>
      <c r="G71" s="50" t="str">
        <f t="shared" si="63"/>
        <v/>
      </c>
      <c r="H71" s="50" t="str">
        <f t="shared" ref="H71:J71" si="64">IF(SUM(H51:H56)=0,"",SUM(H51:H56))</f>
        <v/>
      </c>
      <c r="I71" s="50" t="str">
        <f t="shared" si="64"/>
        <v/>
      </c>
      <c r="J71" s="50" t="str">
        <f t="shared" si="64"/>
        <v/>
      </c>
      <c r="K71" s="50" t="str">
        <f>IF(SUM(K51:K56)=0,"",SUM(K51:K56))</f>
        <v/>
      </c>
      <c r="L71" s="149" t="s">
        <v>6</v>
      </c>
      <c r="M71" s="50" t="s">
        <v>6</v>
      </c>
      <c r="N71" s="50" t="s">
        <v>6</v>
      </c>
      <c r="O71" s="50" t="s">
        <v>6</v>
      </c>
      <c r="P71" s="50" t="s">
        <v>6</v>
      </c>
      <c r="Q71" s="50" t="s">
        <v>6</v>
      </c>
      <c r="R71" s="50" t="s">
        <v>6</v>
      </c>
      <c r="S71" s="50" t="s">
        <v>6</v>
      </c>
      <c r="T71" s="50" t="s">
        <v>6</v>
      </c>
      <c r="U71" s="43" t="str">
        <f t="shared" ref="U71:AC71" si="65">IF(SUM(U51:U56)=0,"",SUM(U51:U56))</f>
        <v/>
      </c>
      <c r="V71" s="25" t="str">
        <f t="shared" si="65"/>
        <v/>
      </c>
      <c r="W71" s="43" t="str">
        <f t="shared" si="65"/>
        <v/>
      </c>
      <c r="X71" s="43" t="str">
        <f t="shared" si="65"/>
        <v/>
      </c>
      <c r="Y71" s="43" t="str">
        <f t="shared" si="65"/>
        <v/>
      </c>
      <c r="Z71" s="43" t="str">
        <f t="shared" si="65"/>
        <v/>
      </c>
      <c r="AA71" s="43" t="str">
        <f t="shared" si="65"/>
        <v/>
      </c>
      <c r="AB71" s="43" t="str">
        <f t="shared" si="65"/>
        <v/>
      </c>
      <c r="AC71" s="44" t="str">
        <f t="shared" si="65"/>
        <v/>
      </c>
      <c r="AD71" s="153" t="s">
        <v>6</v>
      </c>
      <c r="AE71" s="191" t="s">
        <v>6</v>
      </c>
      <c r="AF71" s="25" t="s">
        <v>6</v>
      </c>
      <c r="AG71" s="144" t="s">
        <v>6</v>
      </c>
      <c r="AH71" s="144" t="s">
        <v>6</v>
      </c>
      <c r="AI71" s="144" t="s">
        <v>6</v>
      </c>
      <c r="AJ71" s="144" t="s">
        <v>6</v>
      </c>
      <c r="AK71" s="144" t="s">
        <v>6</v>
      </c>
      <c r="AL71" s="144" t="s">
        <v>6</v>
      </c>
      <c r="AM71" s="25" t="s">
        <v>6</v>
      </c>
      <c r="AN71" s="92" t="s">
        <v>6</v>
      </c>
      <c r="AO71" s="241" t="str">
        <f>IF(SUM(AO51:AO56)=0,"",SUM(AO51:AO56))</f>
        <v/>
      </c>
      <c r="AP71" s="242" t="str">
        <f>IF(AP51="","",AP51)</f>
        <v/>
      </c>
      <c r="AQ71" s="259" t="s">
        <v>6</v>
      </c>
      <c r="AR71" s="48" t="s">
        <v>6</v>
      </c>
    </row>
    <row r="72" spans="1:44" ht="26.25" thickBot="1" x14ac:dyDescent="0.3">
      <c r="A72" s="382"/>
      <c r="B72" s="55" t="s">
        <v>30</v>
      </c>
      <c r="C72" s="56" t="str">
        <f>IF(SUM(C51:C56)=0,"",AVERAGE(C51:C56))</f>
        <v/>
      </c>
      <c r="D72" s="57" t="str">
        <f t="shared" ref="D72:G72" si="66">IF(SUM(D51:D56)=0,"",AVERAGE(D51:D56))</f>
        <v/>
      </c>
      <c r="E72" s="57" t="str">
        <f t="shared" si="66"/>
        <v/>
      </c>
      <c r="F72" s="57" t="str">
        <f t="shared" si="66"/>
        <v/>
      </c>
      <c r="G72" s="57" t="str">
        <f t="shared" si="66"/>
        <v/>
      </c>
      <c r="H72" s="57" t="str">
        <f t="shared" ref="H72:J72" si="67">IF(SUM(H51:H56)=0,"",AVERAGE(H51:H56))</f>
        <v/>
      </c>
      <c r="I72" s="57" t="str">
        <f t="shared" si="67"/>
        <v/>
      </c>
      <c r="J72" s="57" t="str">
        <f t="shared" si="67"/>
        <v/>
      </c>
      <c r="K72" s="57" t="str">
        <f t="shared" ref="K72:P72" si="68">IF(SUM(K51:K56)=0,"",AVERAGE(K51:K56))</f>
        <v/>
      </c>
      <c r="L72" s="56" t="str">
        <f t="shared" si="68"/>
        <v/>
      </c>
      <c r="M72" s="57" t="str">
        <f t="shared" si="68"/>
        <v/>
      </c>
      <c r="N72" s="57" t="str">
        <f t="shared" si="68"/>
        <v/>
      </c>
      <c r="O72" s="57" t="str">
        <f t="shared" si="68"/>
        <v/>
      </c>
      <c r="P72" s="57" t="str">
        <f t="shared" si="68"/>
        <v/>
      </c>
      <c r="Q72" s="57" t="str">
        <f t="shared" ref="Q72:S72" si="69">IF(SUM(Q51:Q56)=0,"",AVERAGE(Q51:Q56))</f>
        <v/>
      </c>
      <c r="R72" s="57" t="str">
        <f t="shared" si="69"/>
        <v/>
      </c>
      <c r="S72" s="57" t="str">
        <f t="shared" si="69"/>
        <v/>
      </c>
      <c r="T72" s="57" t="str">
        <f t="shared" ref="T72:AQ72" si="70">IF(SUM(T51:T56)=0,"",AVERAGE(T51:T56))</f>
        <v/>
      </c>
      <c r="U72" s="59" t="str">
        <f t="shared" si="70"/>
        <v/>
      </c>
      <c r="V72" s="60" t="str">
        <f t="shared" si="70"/>
        <v/>
      </c>
      <c r="W72" s="59" t="str">
        <f t="shared" si="70"/>
        <v/>
      </c>
      <c r="X72" s="59" t="str">
        <f t="shared" si="70"/>
        <v/>
      </c>
      <c r="Y72" s="59" t="str">
        <f t="shared" si="70"/>
        <v/>
      </c>
      <c r="Z72" s="59" t="str">
        <f t="shared" si="70"/>
        <v/>
      </c>
      <c r="AA72" s="59" t="str">
        <f t="shared" si="70"/>
        <v/>
      </c>
      <c r="AB72" s="59" t="str">
        <f t="shared" si="70"/>
        <v/>
      </c>
      <c r="AC72" s="61" t="str">
        <f t="shared" si="70"/>
        <v/>
      </c>
      <c r="AD72" s="59" t="str">
        <f t="shared" si="70"/>
        <v/>
      </c>
      <c r="AE72" s="145" t="str">
        <f t="shared" si="70"/>
        <v/>
      </c>
      <c r="AF72" s="60" t="str">
        <f t="shared" si="70"/>
        <v/>
      </c>
      <c r="AG72" s="145" t="str">
        <f t="shared" si="70"/>
        <v/>
      </c>
      <c r="AH72" s="145" t="str">
        <f t="shared" si="70"/>
        <v/>
      </c>
      <c r="AI72" s="145" t="str">
        <f t="shared" si="70"/>
        <v/>
      </c>
      <c r="AJ72" s="145" t="str">
        <f t="shared" si="70"/>
        <v/>
      </c>
      <c r="AK72" s="145" t="str">
        <f t="shared" si="70"/>
        <v/>
      </c>
      <c r="AL72" s="145" t="str">
        <f t="shared" si="70"/>
        <v/>
      </c>
      <c r="AM72" s="60" t="str">
        <f t="shared" si="70"/>
        <v/>
      </c>
      <c r="AN72" s="57" t="str">
        <f t="shared" si="70"/>
        <v/>
      </c>
      <c r="AO72" s="243" t="str">
        <f>IF(SUM(AO51:AO56)=0,"",AVERAGE(AO51:AO56))</f>
        <v/>
      </c>
      <c r="AP72" s="244" t="str">
        <f>IF(AP51="","",AP51)</f>
        <v/>
      </c>
      <c r="AQ72" s="56" t="str">
        <f t="shared" si="70"/>
        <v/>
      </c>
      <c r="AR72" s="58" t="str">
        <f t="shared" ref="AR72" si="71">IF(SUM(AR51:AR56)=0,"",AVERAGE(AR51:AR56))</f>
        <v/>
      </c>
    </row>
    <row r="73" spans="1:44" x14ac:dyDescent="0.25">
      <c r="A73" s="377" t="s">
        <v>31</v>
      </c>
      <c r="B73" s="378"/>
      <c r="C73" s="31">
        <f t="shared" ref="C73:G74" si="72">C57</f>
        <v>1889</v>
      </c>
      <c r="D73" s="27">
        <f t="shared" si="72"/>
        <v>1167</v>
      </c>
      <c r="E73" s="27">
        <f t="shared" si="72"/>
        <v>1542</v>
      </c>
      <c r="F73" s="27">
        <f t="shared" si="72"/>
        <v>2374</v>
      </c>
      <c r="G73" s="27">
        <f t="shared" si="72"/>
        <v>759</v>
      </c>
      <c r="H73" s="27">
        <f t="shared" ref="H73:J73" si="73">H57</f>
        <v>759</v>
      </c>
      <c r="I73" s="27">
        <f t="shared" si="73"/>
        <v>759</v>
      </c>
      <c r="J73" s="27">
        <f t="shared" si="73"/>
        <v>759</v>
      </c>
      <c r="K73" s="27">
        <f t="shared" ref="K73:P74" si="74">K57</f>
        <v>10008</v>
      </c>
      <c r="L73" s="31" t="str">
        <f t="shared" si="74"/>
        <v>---</v>
      </c>
      <c r="M73" s="27" t="str">
        <f t="shared" si="74"/>
        <v>---</v>
      </c>
      <c r="N73" s="27" t="str">
        <f t="shared" si="74"/>
        <v>---</v>
      </c>
      <c r="O73" s="27" t="str">
        <f t="shared" si="74"/>
        <v>---</v>
      </c>
      <c r="P73" s="27" t="str">
        <f t="shared" si="74"/>
        <v>---</v>
      </c>
      <c r="Q73" s="27" t="str">
        <f t="shared" ref="Q73:S73" si="75">Q57</f>
        <v>---</v>
      </c>
      <c r="R73" s="27" t="str">
        <f t="shared" si="75"/>
        <v>---</v>
      </c>
      <c r="S73" s="27" t="str">
        <f t="shared" si="75"/>
        <v>---</v>
      </c>
      <c r="T73" s="27" t="str">
        <f t="shared" ref="T73:AQ74" si="76">T57</f>
        <v>---</v>
      </c>
      <c r="U73" s="36">
        <f t="shared" si="76"/>
        <v>59480000</v>
      </c>
      <c r="V73" s="16">
        <f t="shared" si="76"/>
        <v>1430000</v>
      </c>
      <c r="W73" s="36">
        <f t="shared" si="76"/>
        <v>59480000</v>
      </c>
      <c r="X73" s="36">
        <f t="shared" si="76"/>
        <v>59480000</v>
      </c>
      <c r="Y73" s="36">
        <f t="shared" si="76"/>
        <v>59480000</v>
      </c>
      <c r="Z73" s="36">
        <f t="shared" si="76"/>
        <v>59480000</v>
      </c>
      <c r="AA73" s="36">
        <f t="shared" si="76"/>
        <v>59480000</v>
      </c>
      <c r="AB73" s="36">
        <f t="shared" si="76"/>
        <v>59480000</v>
      </c>
      <c r="AC73" s="37">
        <f t="shared" si="76"/>
        <v>417790000</v>
      </c>
      <c r="AD73" s="36" t="str">
        <f t="shared" si="76"/>
        <v>---</v>
      </c>
      <c r="AE73" s="129" t="str">
        <f t="shared" si="76"/>
        <v>---</v>
      </c>
      <c r="AF73" s="16" t="str">
        <f t="shared" si="76"/>
        <v>---</v>
      </c>
      <c r="AG73" s="129" t="str">
        <f t="shared" si="76"/>
        <v>---</v>
      </c>
      <c r="AH73" s="129" t="str">
        <f t="shared" si="76"/>
        <v>---</v>
      </c>
      <c r="AI73" s="129" t="str">
        <f t="shared" si="76"/>
        <v>---</v>
      </c>
      <c r="AJ73" s="129" t="str">
        <f t="shared" si="76"/>
        <v>---</v>
      </c>
      <c r="AK73" s="129" t="str">
        <f t="shared" si="76"/>
        <v>---</v>
      </c>
      <c r="AL73" s="129" t="str">
        <f t="shared" si="76"/>
        <v>---</v>
      </c>
      <c r="AM73" s="16" t="str">
        <f t="shared" si="76"/>
        <v>---</v>
      </c>
      <c r="AN73" s="16" t="str">
        <f t="shared" si="76"/>
        <v>---</v>
      </c>
      <c r="AO73" s="249">
        <f t="shared" si="76"/>
        <v>7090</v>
      </c>
      <c r="AP73" s="250" t="str">
        <f t="shared" si="76"/>
        <v>---</v>
      </c>
      <c r="AQ73" s="36" t="str">
        <f t="shared" si="76"/>
        <v>---</v>
      </c>
      <c r="AR73" s="37" t="str">
        <f t="shared" ref="AR73" si="77">AR57</f>
        <v>---</v>
      </c>
    </row>
    <row r="74" spans="1:44" ht="28.15" customHeight="1" thickBot="1" x14ac:dyDescent="0.3">
      <c r="A74" s="379" t="s">
        <v>30</v>
      </c>
      <c r="B74" s="380"/>
      <c r="C74" s="33">
        <f t="shared" si="72"/>
        <v>236.125</v>
      </c>
      <c r="D74" s="28">
        <f t="shared" si="72"/>
        <v>145.875</v>
      </c>
      <c r="E74" s="28">
        <f t="shared" si="72"/>
        <v>192.75</v>
      </c>
      <c r="F74" s="28">
        <f t="shared" si="72"/>
        <v>296.75</v>
      </c>
      <c r="G74" s="28">
        <f t="shared" si="72"/>
        <v>94.875</v>
      </c>
      <c r="H74" s="28">
        <f t="shared" ref="H74:J74" si="78">H58</f>
        <v>94.875</v>
      </c>
      <c r="I74" s="28">
        <f t="shared" si="78"/>
        <v>94.875</v>
      </c>
      <c r="J74" s="28">
        <f t="shared" si="78"/>
        <v>94.875</v>
      </c>
      <c r="K74" s="28">
        <f t="shared" si="74"/>
        <v>1251</v>
      </c>
      <c r="L74" s="33">
        <f t="shared" si="74"/>
        <v>36.125</v>
      </c>
      <c r="M74" s="28">
        <f t="shared" si="74"/>
        <v>20.875</v>
      </c>
      <c r="N74" s="28">
        <f t="shared" si="74"/>
        <v>-7.25</v>
      </c>
      <c r="O74" s="28">
        <f t="shared" si="74"/>
        <v>-3.25</v>
      </c>
      <c r="P74" s="28">
        <f t="shared" si="74"/>
        <v>-0.125</v>
      </c>
      <c r="Q74" s="28">
        <f t="shared" ref="Q74:S74" si="79">Q58</f>
        <v>-25.125</v>
      </c>
      <c r="R74" s="28">
        <f t="shared" si="79"/>
        <v>9.875</v>
      </c>
      <c r="S74" s="28">
        <f t="shared" si="79"/>
        <v>-0.125</v>
      </c>
      <c r="T74" s="28">
        <f t="shared" ref="T74:AQ74" si="80">T58</f>
        <v>31</v>
      </c>
      <c r="U74" s="38">
        <f t="shared" si="80"/>
        <v>7435000</v>
      </c>
      <c r="V74" s="17">
        <f t="shared" si="80"/>
        <v>178750</v>
      </c>
      <c r="W74" s="38">
        <f t="shared" si="80"/>
        <v>7435000</v>
      </c>
      <c r="X74" s="38">
        <f t="shared" si="80"/>
        <v>7435000</v>
      </c>
      <c r="Y74" s="38">
        <f t="shared" si="80"/>
        <v>7435000</v>
      </c>
      <c r="Z74" s="38">
        <f t="shared" si="80"/>
        <v>7435000</v>
      </c>
      <c r="AA74" s="38">
        <f t="shared" si="80"/>
        <v>7435000</v>
      </c>
      <c r="AB74" s="38">
        <f t="shared" si="80"/>
        <v>7435000</v>
      </c>
      <c r="AC74" s="39">
        <f t="shared" si="80"/>
        <v>52223750</v>
      </c>
      <c r="AD74" s="38">
        <f t="shared" si="80"/>
        <v>44509750</v>
      </c>
      <c r="AE74" s="130">
        <f t="shared" si="80"/>
        <v>32063.506103858734</v>
      </c>
      <c r="AF74" s="17">
        <f t="shared" si="80"/>
        <v>1310.9025200989486</v>
      </c>
      <c r="AG74" s="130">
        <f t="shared" si="80"/>
        <v>38827.555806059907</v>
      </c>
      <c r="AH74" s="130">
        <f t="shared" si="80"/>
        <v>25148.291174895036</v>
      </c>
      <c r="AI74" s="130">
        <f t="shared" si="80"/>
        <v>78858.544890881632</v>
      </c>
      <c r="AJ74" s="130">
        <f t="shared" si="80"/>
        <v>78858.544890881632</v>
      </c>
      <c r="AK74" s="130">
        <f t="shared" si="80"/>
        <v>78858.544890881632</v>
      </c>
      <c r="AL74" s="130">
        <f t="shared" si="80"/>
        <v>78858.544890881632</v>
      </c>
      <c r="AM74" s="17">
        <f t="shared" si="80"/>
        <v>41850.878337142232</v>
      </c>
      <c r="AN74" s="143">
        <f t="shared" si="80"/>
        <v>50.625</v>
      </c>
      <c r="AO74" s="251">
        <f t="shared" si="76"/>
        <v>886.25</v>
      </c>
      <c r="AP74" s="252" t="str">
        <f t="shared" si="76"/>
        <v>---</v>
      </c>
      <c r="AQ74" s="261">
        <f t="shared" si="80"/>
        <v>24.718689668174964</v>
      </c>
      <c r="AR74" s="93">
        <f t="shared" ref="AR74" si="81">AR58</f>
        <v>1.4210044314332002</v>
      </c>
    </row>
    <row r="125" spans="1:1" ht="14.45" hidden="1" customHeight="1" x14ac:dyDescent="0.25">
      <c r="A125" s="1" t="s">
        <v>38</v>
      </c>
    </row>
    <row r="126" spans="1:1" ht="14.45" hidden="1" customHeight="1" x14ac:dyDescent="0.25">
      <c r="A126" s="1" t="s">
        <v>39</v>
      </c>
    </row>
    <row r="127" spans="1:1" ht="14.45" hidden="1" customHeight="1" x14ac:dyDescent="0.25">
      <c r="A127" s="1" t="s">
        <v>40</v>
      </c>
    </row>
    <row r="128" spans="1:1" ht="14.45" hidden="1" customHeight="1" x14ac:dyDescent="0.25">
      <c r="A128" s="1" t="s">
        <v>41</v>
      </c>
    </row>
    <row r="129" spans="1:1" ht="14.45" hidden="1" customHeight="1" x14ac:dyDescent="0.25">
      <c r="A129" s="1" t="s">
        <v>42</v>
      </c>
    </row>
    <row r="130" spans="1:1" ht="14.45" hidden="1" customHeight="1" x14ac:dyDescent="0.25">
      <c r="A130" s="1" t="s">
        <v>43</v>
      </c>
    </row>
    <row r="131" spans="1:1" ht="14.45" hidden="1" customHeight="1" x14ac:dyDescent="0.25">
      <c r="A131" s="1" t="s">
        <v>44</v>
      </c>
    </row>
    <row r="132" spans="1:1" ht="14.45" hidden="1" customHeight="1" x14ac:dyDescent="0.25">
      <c r="A132" s="1" t="s">
        <v>45</v>
      </c>
    </row>
    <row r="133" spans="1:1" ht="14.45" hidden="1" customHeight="1" x14ac:dyDescent="0.25">
      <c r="A133" s="1" t="s">
        <v>46</v>
      </c>
    </row>
    <row r="166" spans="1:1" ht="14.45" hidden="1" customHeight="1" x14ac:dyDescent="0.25">
      <c r="A166" s="1" t="s">
        <v>33</v>
      </c>
    </row>
    <row r="167" spans="1:1" ht="14.45" hidden="1" customHeight="1" x14ac:dyDescent="0.25">
      <c r="A167" s="1" t="s">
        <v>34</v>
      </c>
    </row>
    <row r="168" spans="1:1" ht="14.45" hidden="1" customHeight="1" x14ac:dyDescent="0.25">
      <c r="A168" s="1" t="s">
        <v>35</v>
      </c>
    </row>
    <row r="169" spans="1:1" ht="14.45" hidden="1" customHeight="1" x14ac:dyDescent="0.25"/>
    <row r="170" spans="1:1" ht="14.45" hidden="1" customHeight="1" x14ac:dyDescent="0.25"/>
  </sheetData>
  <sheetProtection sheet="1" formatCells="0" formatColumns="0" formatRows="0" insertRows="0" selectLockedCells="1" autoFilter="0"/>
  <protectedRanges>
    <protectedRange sqref="R4 N4:N5 P5:R5" name="Rango2"/>
    <protectedRange sqref="C36:C56" name="Rango3"/>
    <protectedRange sqref="C27:C35" name="Rango3_2"/>
    <protectedRange sqref="AO36:AP56" name="Rango3_1"/>
    <protectedRange sqref="AO27:AP35" name="Rango3_2_1"/>
  </protectedRanges>
  <mergeCells count="115">
    <mergeCell ref="A55:B55"/>
    <mergeCell ref="A56:B56"/>
    <mergeCell ref="A57:B57"/>
    <mergeCell ref="A58:B58"/>
    <mergeCell ref="A61:B62"/>
    <mergeCell ref="A74:B74"/>
    <mergeCell ref="A63:A64"/>
    <mergeCell ref="A65:A66"/>
    <mergeCell ref="A67:A68"/>
    <mergeCell ref="A69:A70"/>
    <mergeCell ref="A71:A72"/>
    <mergeCell ref="A73:B73"/>
    <mergeCell ref="A51:B51"/>
    <mergeCell ref="A52:B52"/>
    <mergeCell ref="A53:B53"/>
    <mergeCell ref="A54:B54"/>
    <mergeCell ref="A43:B43"/>
    <mergeCell ref="A44:B44"/>
    <mergeCell ref="A45:B45"/>
    <mergeCell ref="A46:B46"/>
    <mergeCell ref="A47:B47"/>
    <mergeCell ref="A48:B48"/>
    <mergeCell ref="A42:B42"/>
    <mergeCell ref="A31:B31"/>
    <mergeCell ref="A32:B32"/>
    <mergeCell ref="A33:B33"/>
    <mergeCell ref="A34:B34"/>
    <mergeCell ref="A35:B35"/>
    <mergeCell ref="A36:B36"/>
    <mergeCell ref="A49:B49"/>
    <mergeCell ref="A50:B50"/>
    <mergeCell ref="A28:B28"/>
    <mergeCell ref="A29:B29"/>
    <mergeCell ref="A30:B30"/>
    <mergeCell ref="A25:B26"/>
    <mergeCell ref="A37:B37"/>
    <mergeCell ref="A38:B38"/>
    <mergeCell ref="A39:B39"/>
    <mergeCell ref="A40:B40"/>
    <mergeCell ref="A41:B41"/>
    <mergeCell ref="F20:G20"/>
    <mergeCell ref="K20:R20"/>
    <mergeCell ref="D17:H17"/>
    <mergeCell ref="I17:J17"/>
    <mergeCell ref="K17:L17"/>
    <mergeCell ref="P17:R17"/>
    <mergeCell ref="M17:O17"/>
    <mergeCell ref="AN25:AN26"/>
    <mergeCell ref="A27:B27"/>
    <mergeCell ref="D13:H13"/>
    <mergeCell ref="I13:J13"/>
    <mergeCell ref="K13:L13"/>
    <mergeCell ref="P13:R13"/>
    <mergeCell ref="D14:H14"/>
    <mergeCell ref="I14:J14"/>
    <mergeCell ref="K14:L14"/>
    <mergeCell ref="P14:R14"/>
    <mergeCell ref="M13:O13"/>
    <mergeCell ref="M14:O14"/>
    <mergeCell ref="D11:H11"/>
    <mergeCell ref="I11:J11"/>
    <mergeCell ref="K11:L11"/>
    <mergeCell ref="P11:R11"/>
    <mergeCell ref="D12:H12"/>
    <mergeCell ref="I12:J12"/>
    <mergeCell ref="K12:L12"/>
    <mergeCell ref="P12:R12"/>
    <mergeCell ref="M11:O11"/>
    <mergeCell ref="M12:O12"/>
    <mergeCell ref="D9:H9"/>
    <mergeCell ref="I9:J9"/>
    <mergeCell ref="K9:L9"/>
    <mergeCell ref="P9:R9"/>
    <mergeCell ref="D10:H10"/>
    <mergeCell ref="I10:J10"/>
    <mergeCell ref="K10:L10"/>
    <mergeCell ref="P10:R10"/>
    <mergeCell ref="M9:O9"/>
    <mergeCell ref="M10:O10"/>
    <mergeCell ref="A2:Q2"/>
    <mergeCell ref="D4:J4"/>
    <mergeCell ref="D5:J5"/>
    <mergeCell ref="D8:H8"/>
    <mergeCell ref="I8:J8"/>
    <mergeCell ref="K8:L8"/>
    <mergeCell ref="P8:R8"/>
    <mergeCell ref="M8:O8"/>
    <mergeCell ref="N4:R4"/>
    <mergeCell ref="N5:R5"/>
    <mergeCell ref="D16:H16"/>
    <mergeCell ref="I16:J16"/>
    <mergeCell ref="K16:L16"/>
    <mergeCell ref="P16:R16"/>
    <mergeCell ref="M15:O15"/>
    <mergeCell ref="D15:H15"/>
    <mergeCell ref="I15:J15"/>
    <mergeCell ref="K15:L15"/>
    <mergeCell ref="P15:R15"/>
    <mergeCell ref="M16:O16"/>
    <mergeCell ref="AS25:AS26"/>
    <mergeCell ref="C25:K25"/>
    <mergeCell ref="C61:K61"/>
    <mergeCell ref="L25:T25"/>
    <mergeCell ref="L61:T61"/>
    <mergeCell ref="U25:AC25"/>
    <mergeCell ref="AD25:AD26"/>
    <mergeCell ref="AE25:AM25"/>
    <mergeCell ref="U61:AC61"/>
    <mergeCell ref="AD61:AD62"/>
    <mergeCell ref="AE61:AM61"/>
    <mergeCell ref="AN61:AN62"/>
    <mergeCell ref="AO25:AP25"/>
    <mergeCell ref="AO61:AP61"/>
    <mergeCell ref="AQ25:AR25"/>
    <mergeCell ref="AQ61:AR61"/>
  </mergeCells>
  <conditionalFormatting sqref="AO63:AP72">
    <cfRule type="containsText" dxfId="6" priority="2" operator="containsText" text="Meta del AVP+L NO CUMPLIDA">
      <formula>NOT(ISERROR(SEARCH("Meta del AVP+L NO CUMPLIDA",AO63)))</formula>
    </cfRule>
    <cfRule type="containsText" dxfId="5" priority="3" operator="containsText" text="Meta del AVP+L CUMPLIDA">
      <formula>NOT(ISERROR(SEARCH("Meta del AVP+L CUMPLIDA",AO63)))</formula>
    </cfRule>
  </conditionalFormatting>
  <conditionalFormatting sqref="AO63:AP72">
    <cfRule type="cellIs" dxfId="4" priority="1" operator="lessThan">
      <formula>0</formula>
    </cfRule>
  </conditionalFormatting>
  <printOptions horizontalCentered="1"/>
  <pageMargins left="0.51181102362204722" right="0.31496062992125984" top="1.0236220472440944" bottom="0.70866141732283472" header="0.31496062992125984" footer="0.31496062992125984"/>
  <pageSetup fitToWidth="2" fitToHeight="4" orientation="landscape" errors="dash" r:id="rId1"/>
  <headerFooter>
    <oddHeader>&amp;C&amp;"-,Negrita Cursiva"Programa de Acuerdos Voluntarios de Producción más Limpia (AVP+L)
Hoja de registro de consumo de agua</oddHeader>
  </headerFooter>
  <rowBreaks count="1" manualBreakCount="1">
    <brk id="75" max="16383" man="1"/>
  </rowBreaks>
  <ignoredErrors>
    <ignoredError sqref="K27:K56" formulaRange="1"/>
    <ignoredError sqref="D4" unlockedFormula="1"/>
  </ignoredError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573FE-F64D-4D32-AF0D-5903F454FED7}">
  <dimension ref="A1:AS172"/>
  <sheetViews>
    <sheetView showGridLines="0" zoomScale="90" zoomScaleNormal="90" zoomScaleSheetLayoutView="30" workbookViewId="0">
      <selection activeCell="K20" sqref="K20:R20"/>
    </sheetView>
  </sheetViews>
  <sheetFormatPr baseColWidth="10" defaultColWidth="11.42578125" defaultRowHeight="15" x14ac:dyDescent="0.25"/>
  <cols>
    <col min="1" max="1" width="9.28515625" style="1" customWidth="1"/>
    <col min="2" max="2" width="8.7109375" style="1" customWidth="1"/>
    <col min="3" max="3" width="12.140625" style="1" customWidth="1"/>
    <col min="4" max="4" width="11.28515625" style="1" customWidth="1"/>
    <col min="5" max="5" width="10.7109375" style="1" customWidth="1"/>
    <col min="6" max="6" width="11.140625" style="1" customWidth="1"/>
    <col min="7" max="7" width="10.7109375" style="1" customWidth="1"/>
    <col min="8" max="8" width="12.42578125" style="1" customWidth="1"/>
    <col min="9" max="9" width="11.7109375" style="1" customWidth="1"/>
    <col min="10" max="10" width="9.7109375" style="1" customWidth="1"/>
    <col min="11" max="11" width="10.140625" style="1" customWidth="1"/>
    <col min="12" max="12" width="11.7109375" style="1" customWidth="1"/>
    <col min="13" max="13" width="11.85546875" style="1" customWidth="1"/>
    <col min="14" max="14" width="10.7109375" style="1" customWidth="1"/>
    <col min="15" max="15" width="9.28515625" style="1" customWidth="1"/>
    <col min="16" max="16" width="10.5703125" style="1" customWidth="1"/>
    <col min="17" max="17" width="11.5703125" style="1" customWidth="1"/>
    <col min="18" max="18" width="11.7109375" style="1" customWidth="1"/>
    <col min="19" max="19" width="10.140625" style="1" customWidth="1"/>
    <col min="20" max="20" width="10.28515625" style="1" customWidth="1"/>
    <col min="21" max="21" width="13.5703125" style="1" customWidth="1"/>
    <col min="22" max="22" width="11.42578125" style="1" customWidth="1"/>
    <col min="23" max="23" width="12.28515625" style="1" customWidth="1"/>
    <col min="24" max="24" width="13.28515625" style="1" customWidth="1"/>
    <col min="25" max="25" width="13" style="1" customWidth="1"/>
    <col min="26" max="26" width="12.7109375" style="1" customWidth="1"/>
    <col min="27" max="27" width="12.42578125" style="1" customWidth="1"/>
    <col min="28" max="28" width="13.5703125" style="1" customWidth="1"/>
    <col min="29" max="29" width="16.140625" style="1" customWidth="1"/>
    <col min="30" max="30" width="18.28515625" style="1" customWidth="1"/>
    <col min="31" max="31" width="11.85546875" style="1" customWidth="1"/>
    <col min="32" max="32" width="10.85546875" style="1" customWidth="1"/>
    <col min="33" max="39" width="11.42578125" style="1"/>
    <col min="40" max="40" width="13.28515625" style="1" customWidth="1"/>
    <col min="41" max="41" width="8.42578125" style="1" customWidth="1"/>
    <col min="42" max="42" width="23" style="1" customWidth="1"/>
    <col min="43" max="44" width="14.7109375" style="1" customWidth="1"/>
    <col min="45" max="45" width="32.140625" style="1" customWidth="1"/>
    <col min="46" max="46" width="11.42578125" style="1"/>
    <col min="47" max="47" width="33.28515625" style="1" customWidth="1"/>
    <col min="48" max="16384" width="11.42578125" style="1"/>
  </cols>
  <sheetData>
    <row r="1" spans="1:18" ht="8.4499999999999993" customHeight="1" x14ac:dyDescent="0.25"/>
    <row r="2" spans="1:18" ht="13.15" customHeight="1" x14ac:dyDescent="0.3">
      <c r="A2" s="325" t="s">
        <v>95</v>
      </c>
      <c r="B2" s="325"/>
      <c r="C2" s="325"/>
      <c r="D2" s="325"/>
      <c r="E2" s="325"/>
      <c r="F2" s="325"/>
      <c r="G2" s="325"/>
      <c r="H2" s="325"/>
      <c r="I2" s="325"/>
      <c r="J2" s="325"/>
      <c r="K2" s="325"/>
      <c r="L2" s="325"/>
      <c r="M2" s="325"/>
      <c r="N2" s="325"/>
      <c r="O2" s="325"/>
      <c r="P2" s="325"/>
      <c r="Q2" s="325"/>
    </row>
    <row r="3" spans="1:18" ht="13.15" customHeight="1" x14ac:dyDescent="0.25">
      <c r="A3" s="163"/>
      <c r="B3" s="163"/>
      <c r="C3" s="163"/>
      <c r="D3" s="163"/>
      <c r="E3" s="163"/>
      <c r="F3" s="163"/>
      <c r="G3" s="163"/>
      <c r="H3" s="163"/>
      <c r="I3" s="163"/>
      <c r="J3" s="163"/>
      <c r="K3" s="163"/>
      <c r="L3" s="163"/>
      <c r="M3" s="163"/>
      <c r="N3" s="163"/>
      <c r="O3" s="163"/>
      <c r="P3" s="163"/>
      <c r="Q3" s="163"/>
    </row>
    <row r="4" spans="1:18" ht="14.45" customHeight="1" x14ac:dyDescent="0.25">
      <c r="A4" s="14"/>
      <c r="B4" s="14"/>
      <c r="C4" s="22" t="s">
        <v>18</v>
      </c>
      <c r="D4" s="355" t="str">
        <f>IF('Datos Generales'!I10="","",'Datos Generales'!I10)</f>
        <v>Grupo BIMBO, S.A.</v>
      </c>
      <c r="E4" s="355"/>
      <c r="F4" s="355"/>
      <c r="G4" s="355"/>
      <c r="H4" s="355"/>
      <c r="I4" s="355"/>
      <c r="J4" s="355"/>
      <c r="M4" s="22" t="s">
        <v>19</v>
      </c>
      <c r="N4" s="355" t="s">
        <v>21</v>
      </c>
      <c r="O4" s="355"/>
      <c r="P4" s="355"/>
      <c r="Q4" s="355"/>
      <c r="R4" s="355"/>
    </row>
    <row r="5" spans="1:18" x14ac:dyDescent="0.25">
      <c r="A5" s="14"/>
      <c r="B5" s="14"/>
      <c r="C5" s="3" t="s">
        <v>1</v>
      </c>
      <c r="D5" s="356">
        <v>43939</v>
      </c>
      <c r="E5" s="356"/>
      <c r="F5" s="356"/>
      <c r="G5" s="356"/>
      <c r="H5" s="356"/>
      <c r="I5" s="356"/>
      <c r="J5" s="356"/>
      <c r="M5" s="3" t="s">
        <v>20</v>
      </c>
      <c r="N5" s="367" t="s">
        <v>36</v>
      </c>
      <c r="O5" s="367"/>
      <c r="P5" s="367"/>
      <c r="Q5" s="367"/>
      <c r="R5" s="367"/>
    </row>
    <row r="6" spans="1:18" ht="13.15" customHeight="1" x14ac:dyDescent="0.25">
      <c r="C6" s="2"/>
      <c r="D6" s="2"/>
      <c r="E6" s="2"/>
      <c r="F6" s="2"/>
      <c r="G6" s="2"/>
      <c r="H6" s="2"/>
      <c r="I6" s="2"/>
      <c r="J6" s="2"/>
      <c r="K6" s="2"/>
      <c r="L6" s="2"/>
      <c r="M6" s="2"/>
    </row>
    <row r="7" spans="1:18" ht="13.15" customHeight="1" thickBot="1" x14ac:dyDescent="0.3">
      <c r="C7" s="15" t="s">
        <v>27</v>
      </c>
      <c r="D7" s="2"/>
      <c r="E7" s="2"/>
      <c r="F7" s="2"/>
      <c r="G7" s="2"/>
      <c r="H7" s="2"/>
      <c r="I7" s="2"/>
      <c r="J7" s="2"/>
      <c r="K7" s="2"/>
      <c r="L7" s="2"/>
      <c r="M7" s="2"/>
    </row>
    <row r="8" spans="1:18" ht="28.9" customHeight="1" thickBot="1" x14ac:dyDescent="0.3">
      <c r="C8" s="15"/>
      <c r="D8" s="417" t="s">
        <v>96</v>
      </c>
      <c r="E8" s="359"/>
      <c r="F8" s="359"/>
      <c r="G8" s="359"/>
      <c r="H8" s="359"/>
      <c r="I8" s="359" t="s">
        <v>62</v>
      </c>
      <c r="J8" s="359"/>
      <c r="K8" s="359" t="s">
        <v>61</v>
      </c>
      <c r="L8" s="359"/>
      <c r="M8" s="358" t="s">
        <v>88</v>
      </c>
      <c r="N8" s="358"/>
      <c r="O8" s="399"/>
      <c r="P8" s="358" t="s">
        <v>53</v>
      </c>
      <c r="Q8" s="358"/>
      <c r="R8" s="399"/>
    </row>
    <row r="9" spans="1:18" x14ac:dyDescent="0.25">
      <c r="C9" s="15"/>
      <c r="D9" s="226" t="s">
        <v>97</v>
      </c>
      <c r="E9" s="423" t="s">
        <v>110</v>
      </c>
      <c r="F9" s="423"/>
      <c r="G9" s="423"/>
      <c r="H9" s="424"/>
      <c r="I9" s="415">
        <v>200</v>
      </c>
      <c r="J9" s="360"/>
      <c r="K9" s="365">
        <v>2500000</v>
      </c>
      <c r="L9" s="366"/>
      <c r="M9" s="400"/>
      <c r="N9" s="400"/>
      <c r="O9" s="401"/>
      <c r="P9" s="400"/>
      <c r="Q9" s="400"/>
      <c r="R9" s="401"/>
    </row>
    <row r="10" spans="1:18" x14ac:dyDescent="0.25">
      <c r="C10" s="15"/>
      <c r="D10" s="227" t="s">
        <v>98</v>
      </c>
      <c r="E10" s="425" t="s">
        <v>111</v>
      </c>
      <c r="F10" s="425"/>
      <c r="G10" s="425"/>
      <c r="H10" s="426"/>
      <c r="I10" s="416">
        <v>125</v>
      </c>
      <c r="J10" s="353"/>
      <c r="K10" s="281">
        <v>1000000</v>
      </c>
      <c r="L10" s="282"/>
      <c r="M10" s="402"/>
      <c r="N10" s="402"/>
      <c r="O10" s="403"/>
      <c r="P10" s="402"/>
      <c r="Q10" s="402"/>
      <c r="R10" s="403"/>
    </row>
    <row r="11" spans="1:18" x14ac:dyDescent="0.25">
      <c r="C11" s="15"/>
      <c r="D11" s="227" t="s">
        <v>99</v>
      </c>
      <c r="E11" s="425" t="s">
        <v>112</v>
      </c>
      <c r="F11" s="425"/>
      <c r="G11" s="425"/>
      <c r="H11" s="426"/>
      <c r="I11" s="416">
        <v>200</v>
      </c>
      <c r="J11" s="353"/>
      <c r="K11" s="281">
        <v>1536000</v>
      </c>
      <c r="L11" s="282"/>
      <c r="M11" s="402"/>
      <c r="N11" s="402"/>
      <c r="O11" s="403"/>
      <c r="P11" s="402"/>
      <c r="Q11" s="402"/>
      <c r="R11" s="403"/>
    </row>
    <row r="12" spans="1:18" x14ac:dyDescent="0.25">
      <c r="C12" s="15"/>
      <c r="D12" s="227" t="s">
        <v>100</v>
      </c>
      <c r="E12" s="425" t="s">
        <v>113</v>
      </c>
      <c r="F12" s="425"/>
      <c r="G12" s="425"/>
      <c r="H12" s="426"/>
      <c r="I12" s="416">
        <v>300</v>
      </c>
      <c r="J12" s="353"/>
      <c r="K12" s="281">
        <v>2100000</v>
      </c>
      <c r="L12" s="282"/>
      <c r="M12" s="402"/>
      <c r="N12" s="402"/>
      <c r="O12" s="403"/>
      <c r="P12" s="402"/>
      <c r="Q12" s="402"/>
      <c r="R12" s="403"/>
    </row>
    <row r="13" spans="1:18" x14ac:dyDescent="0.25">
      <c r="C13" s="15"/>
      <c r="D13" s="227" t="s">
        <v>101</v>
      </c>
      <c r="E13" s="425" t="s">
        <v>114</v>
      </c>
      <c r="F13" s="425"/>
      <c r="G13" s="425"/>
      <c r="H13" s="426"/>
      <c r="I13" s="416">
        <v>95</v>
      </c>
      <c r="J13" s="353"/>
      <c r="K13" s="281">
        <v>578000</v>
      </c>
      <c r="L13" s="282"/>
      <c r="M13" s="402"/>
      <c r="N13" s="402"/>
      <c r="O13" s="403"/>
      <c r="P13" s="402"/>
      <c r="Q13" s="402"/>
      <c r="R13" s="403"/>
    </row>
    <row r="14" spans="1:18" x14ac:dyDescent="0.25">
      <c r="C14" s="15"/>
      <c r="D14" s="227" t="s">
        <v>102</v>
      </c>
      <c r="E14" s="425" t="s">
        <v>115</v>
      </c>
      <c r="F14" s="425"/>
      <c r="G14" s="425"/>
      <c r="H14" s="426"/>
      <c r="I14" s="418">
        <v>120</v>
      </c>
      <c r="J14" s="354"/>
      <c r="K14" s="395">
        <v>160000</v>
      </c>
      <c r="L14" s="396"/>
      <c r="M14" s="397"/>
      <c r="N14" s="397"/>
      <c r="O14" s="398"/>
      <c r="P14" s="397"/>
      <c r="Q14" s="397"/>
      <c r="R14" s="398"/>
    </row>
    <row r="15" spans="1:18" x14ac:dyDescent="0.25">
      <c r="C15" s="15"/>
      <c r="D15" s="227" t="s">
        <v>103</v>
      </c>
      <c r="E15" s="425" t="s">
        <v>116</v>
      </c>
      <c r="F15" s="425"/>
      <c r="G15" s="425"/>
      <c r="H15" s="426"/>
      <c r="I15" s="418">
        <v>85</v>
      </c>
      <c r="J15" s="354"/>
      <c r="K15" s="395">
        <v>850000</v>
      </c>
      <c r="L15" s="396"/>
      <c r="M15" s="397"/>
      <c r="N15" s="397"/>
      <c r="O15" s="398"/>
      <c r="P15" s="397"/>
      <c r="Q15" s="397"/>
      <c r="R15" s="398"/>
    </row>
    <row r="16" spans="1:18" ht="15.75" thickBot="1" x14ac:dyDescent="0.3">
      <c r="C16" s="15"/>
      <c r="D16" s="228" t="s">
        <v>104</v>
      </c>
      <c r="E16" s="433" t="s">
        <v>117</v>
      </c>
      <c r="F16" s="433"/>
      <c r="G16" s="433"/>
      <c r="H16" s="434"/>
      <c r="I16" s="418">
        <v>95</v>
      </c>
      <c r="J16" s="354"/>
      <c r="K16" s="395">
        <v>400000</v>
      </c>
      <c r="L16" s="396"/>
      <c r="M16" s="397"/>
      <c r="N16" s="397"/>
      <c r="O16" s="398"/>
      <c r="P16" s="397"/>
      <c r="Q16" s="397"/>
      <c r="R16" s="398"/>
    </row>
    <row r="17" spans="1:45" ht="15.75" thickBot="1" x14ac:dyDescent="0.3">
      <c r="C17" s="15"/>
      <c r="D17" s="435" t="s">
        <v>5</v>
      </c>
      <c r="E17" s="436"/>
      <c r="F17" s="436"/>
      <c r="G17" s="436"/>
      <c r="H17" s="436"/>
      <c r="I17" s="406">
        <f>IF(SUM(I9:J13)=0,"",SUM(I9:J13))</f>
        <v>920</v>
      </c>
      <c r="J17" s="406"/>
      <c r="K17" s="407">
        <f>IF(SUM(K9:L13)=0,0,SUM(K9:L13))</f>
        <v>7714000</v>
      </c>
      <c r="L17" s="407"/>
      <c r="M17" s="408"/>
      <c r="N17" s="408"/>
      <c r="O17" s="409"/>
      <c r="P17" s="408"/>
      <c r="Q17" s="408"/>
      <c r="R17" s="409"/>
    </row>
    <row r="18" spans="1:45" ht="13.15" customHeight="1" x14ac:dyDescent="0.25">
      <c r="C18" s="15"/>
      <c r="D18" s="2"/>
      <c r="E18" s="2"/>
      <c r="F18" s="2"/>
      <c r="G18" s="2"/>
      <c r="H18" s="2"/>
      <c r="I18" s="2"/>
      <c r="J18" s="2"/>
      <c r="K18" s="2"/>
      <c r="L18" s="2"/>
      <c r="M18" s="2"/>
    </row>
    <row r="19" spans="1:45" ht="14.45" customHeight="1" x14ac:dyDescent="0.25">
      <c r="C19" s="15" t="s">
        <v>32</v>
      </c>
      <c r="D19" s="20"/>
      <c r="I19" s="20"/>
      <c r="J19" s="20"/>
      <c r="K19" s="20"/>
      <c r="L19" s="20"/>
      <c r="M19" s="20"/>
    </row>
    <row r="20" spans="1:45" ht="14.45" customHeight="1" x14ac:dyDescent="0.25">
      <c r="D20" s="15" t="s">
        <v>90</v>
      </c>
      <c r="E20" s="224" t="s">
        <v>91</v>
      </c>
      <c r="F20" s="376">
        <v>75</v>
      </c>
      <c r="G20" s="376"/>
      <c r="J20" s="20" t="s">
        <v>28</v>
      </c>
      <c r="K20" s="355" t="s">
        <v>94</v>
      </c>
      <c r="L20" s="355"/>
      <c r="M20" s="355"/>
      <c r="N20" s="355"/>
      <c r="O20" s="355"/>
      <c r="P20" s="355"/>
      <c r="Q20" s="355"/>
      <c r="R20" s="355"/>
    </row>
    <row r="21" spans="1:45" ht="14.45" customHeight="1" x14ac:dyDescent="0.25">
      <c r="C21" s="72" t="s">
        <v>54</v>
      </c>
      <c r="D21" s="15"/>
      <c r="I21" s="20"/>
    </row>
    <row r="22" spans="1:45" ht="13.15" customHeight="1" x14ac:dyDescent="0.25">
      <c r="C22" s="2"/>
      <c r="D22" s="2"/>
      <c r="G22" s="2"/>
      <c r="H22" s="2"/>
      <c r="I22" s="2"/>
      <c r="J22" s="2"/>
      <c r="K22" s="2"/>
      <c r="L22" s="2"/>
      <c r="M22" s="2"/>
    </row>
    <row r="23" spans="1:45" x14ac:dyDescent="0.25">
      <c r="A23" s="19" t="s">
        <v>108</v>
      </c>
      <c r="B23" s="19"/>
      <c r="C23" s="2"/>
      <c r="D23" s="2"/>
      <c r="E23" s="2"/>
      <c r="F23" s="2"/>
      <c r="G23" s="2"/>
      <c r="H23" s="2"/>
      <c r="I23" s="2"/>
      <c r="J23" s="2"/>
      <c r="K23" s="2"/>
      <c r="L23" s="2"/>
      <c r="M23" s="2"/>
    </row>
    <row r="24" spans="1:45" ht="15.75" thickBot="1" x14ac:dyDescent="0.3">
      <c r="A24" s="24" t="s">
        <v>37</v>
      </c>
      <c r="B24" s="19"/>
      <c r="C24" s="2"/>
      <c r="D24" s="2"/>
      <c r="E24" s="2"/>
      <c r="F24" s="2"/>
      <c r="G24" s="2"/>
      <c r="H24" s="2"/>
      <c r="I24" s="2"/>
      <c r="J24" s="2"/>
      <c r="K24" s="2"/>
      <c r="L24" s="2"/>
      <c r="M24" s="2"/>
    </row>
    <row r="25" spans="1:45" ht="29.45" customHeight="1" x14ac:dyDescent="0.25">
      <c r="A25" s="374" t="s">
        <v>0</v>
      </c>
      <c r="B25" s="323"/>
      <c r="C25" s="324" t="s">
        <v>119</v>
      </c>
      <c r="D25" s="387"/>
      <c r="E25" s="387"/>
      <c r="F25" s="387"/>
      <c r="G25" s="387"/>
      <c r="H25" s="387"/>
      <c r="I25" s="387"/>
      <c r="J25" s="387"/>
      <c r="K25" s="388"/>
      <c r="L25" s="324" t="s">
        <v>89</v>
      </c>
      <c r="M25" s="387"/>
      <c r="N25" s="387"/>
      <c r="O25" s="387"/>
      <c r="P25" s="387"/>
      <c r="Q25" s="387"/>
      <c r="R25" s="387"/>
      <c r="S25" s="387"/>
      <c r="T25" s="388"/>
      <c r="U25" s="389" t="s">
        <v>118</v>
      </c>
      <c r="V25" s="390"/>
      <c r="W25" s="390"/>
      <c r="X25" s="390"/>
      <c r="Y25" s="390"/>
      <c r="Z25" s="390"/>
      <c r="AA25" s="390"/>
      <c r="AB25" s="390"/>
      <c r="AC25" s="391"/>
      <c r="AD25" s="279" t="s">
        <v>64</v>
      </c>
      <c r="AE25" s="324" t="s">
        <v>120</v>
      </c>
      <c r="AF25" s="387"/>
      <c r="AG25" s="387"/>
      <c r="AH25" s="387"/>
      <c r="AI25" s="387"/>
      <c r="AJ25" s="387"/>
      <c r="AK25" s="387"/>
      <c r="AL25" s="387"/>
      <c r="AM25" s="388"/>
      <c r="AN25" s="279" t="s">
        <v>66</v>
      </c>
      <c r="AO25" s="427" t="s">
        <v>124</v>
      </c>
      <c r="AP25" s="427"/>
      <c r="AQ25" s="429" t="s">
        <v>130</v>
      </c>
      <c r="AR25" s="430"/>
      <c r="AS25" s="305" t="s">
        <v>80</v>
      </c>
    </row>
    <row r="26" spans="1:45" ht="14.45" customHeight="1" x14ac:dyDescent="0.25">
      <c r="A26" s="422"/>
      <c r="B26" s="280"/>
      <c r="C26" s="95" t="str">
        <f>D9</f>
        <v>RP 1:</v>
      </c>
      <c r="D26" s="95" t="str">
        <f>D10</f>
        <v>RP 2:</v>
      </c>
      <c r="E26" s="95" t="str">
        <f>D11</f>
        <v>RP 3:</v>
      </c>
      <c r="F26" s="95" t="str">
        <f>D12</f>
        <v>RP 4:</v>
      </c>
      <c r="G26" s="95" t="str">
        <f>D13</f>
        <v>RP 5:</v>
      </c>
      <c r="H26" s="95" t="str">
        <f>D14</f>
        <v>RP 6:</v>
      </c>
      <c r="I26" s="95" t="str">
        <f>D15</f>
        <v>RP 7:</v>
      </c>
      <c r="J26" s="95" t="str">
        <f>D16</f>
        <v>RP 8:</v>
      </c>
      <c r="K26" s="420" t="s">
        <v>5</v>
      </c>
      <c r="L26" s="95" t="str">
        <f>D9</f>
        <v>RP 1:</v>
      </c>
      <c r="M26" s="95" t="str">
        <f>D10</f>
        <v>RP 2:</v>
      </c>
      <c r="N26" s="95" t="str">
        <f>D11</f>
        <v>RP 3:</v>
      </c>
      <c r="O26" s="95" t="str">
        <f>D12</f>
        <v>RP 4:</v>
      </c>
      <c r="P26" s="95" t="str">
        <f>D13</f>
        <v>RP 5:</v>
      </c>
      <c r="Q26" s="95" t="str">
        <f>D14</f>
        <v>RP 6:</v>
      </c>
      <c r="R26" s="95" t="str">
        <f>D15</f>
        <v>RP 7:</v>
      </c>
      <c r="S26" s="95" t="str">
        <f>D16</f>
        <v>RP 8:</v>
      </c>
      <c r="T26" s="420" t="s">
        <v>5</v>
      </c>
      <c r="U26" s="95" t="str">
        <f>D9</f>
        <v>RP 1:</v>
      </c>
      <c r="V26" s="95" t="str">
        <f>D10</f>
        <v>RP 2:</v>
      </c>
      <c r="W26" s="95" t="str">
        <f>D11</f>
        <v>RP 3:</v>
      </c>
      <c r="X26" s="95" t="str">
        <f>D12</f>
        <v>RP 4:</v>
      </c>
      <c r="Y26" s="95" t="str">
        <f>D13</f>
        <v>RP 5:</v>
      </c>
      <c r="Z26" s="95" t="str">
        <f>D14</f>
        <v>RP 6:</v>
      </c>
      <c r="AA26" s="95" t="str">
        <f>D15</f>
        <v>RP 7:</v>
      </c>
      <c r="AB26" s="95" t="str">
        <f>D16</f>
        <v>RP 8:</v>
      </c>
      <c r="AC26" s="420" t="s">
        <v>5</v>
      </c>
      <c r="AD26" s="280"/>
      <c r="AE26" s="95" t="str">
        <f>D9</f>
        <v>RP 1:</v>
      </c>
      <c r="AF26" s="95" t="str">
        <f>D10</f>
        <v>RP 2:</v>
      </c>
      <c r="AG26" s="95" t="str">
        <f>D11</f>
        <v>RP 3:</v>
      </c>
      <c r="AH26" s="95" t="str">
        <f>D12</f>
        <v>RP 4:</v>
      </c>
      <c r="AI26" s="95" t="str">
        <f>D13</f>
        <v>RP 5:</v>
      </c>
      <c r="AJ26" s="95" t="str">
        <f>D14</f>
        <v>RP 6:</v>
      </c>
      <c r="AK26" s="95" t="str">
        <f>D15</f>
        <v>RP 7:</v>
      </c>
      <c r="AL26" s="95" t="str">
        <f>D16</f>
        <v>RP 8:</v>
      </c>
      <c r="AM26" s="420" t="s">
        <v>5</v>
      </c>
      <c r="AN26" s="280"/>
      <c r="AO26" s="428"/>
      <c r="AP26" s="428"/>
      <c r="AQ26" s="431"/>
      <c r="AR26" s="432"/>
      <c r="AS26" s="419"/>
    </row>
    <row r="27" spans="1:45" ht="28.9" customHeight="1" thickBot="1" x14ac:dyDescent="0.3">
      <c r="A27" s="375"/>
      <c r="B27" s="326"/>
      <c r="C27" s="187" t="str">
        <f>IF(E9=0,"",E9)</f>
        <v>Trapos con combustibles</v>
      </c>
      <c r="D27" s="187" t="str">
        <f>IF(E10=0,"",E10)</f>
        <v>Lodos del STAR</v>
      </c>
      <c r="E27" s="187" t="str">
        <f>IF(E11=0,"",E11)</f>
        <v>Envases de plaguicidas</v>
      </c>
      <c r="F27" s="187" t="str">
        <f>IF(E12=0,"",E12)</f>
        <v>Cenizas volantes</v>
      </c>
      <c r="G27" s="187" t="str">
        <f>IF(E13=0,"",E13)</f>
        <v>Alquitarnes ácidos</v>
      </c>
      <c r="H27" s="187" t="str">
        <f>IF(E14=0,"",E14)</f>
        <v>Componentes con Hg</v>
      </c>
      <c r="I27" s="187" t="str">
        <f>IF(E15=0,"",E15)</f>
        <v>Baterías de plomo</v>
      </c>
      <c r="J27" s="187" t="str">
        <f>IF(E16=0,"",E16)</f>
        <v>Alquitranes ácidos</v>
      </c>
      <c r="K27" s="421"/>
      <c r="L27" s="187" t="str">
        <f>IF(E9=0,"",E9)</f>
        <v>Trapos con combustibles</v>
      </c>
      <c r="M27" s="187" t="str">
        <f>IF(E10=0,"",E10)</f>
        <v>Lodos del STAR</v>
      </c>
      <c r="N27" s="187" t="str">
        <f>IF(E11=0,"",E11)</f>
        <v>Envases de plaguicidas</v>
      </c>
      <c r="O27" s="187" t="str">
        <f>IF(E12=0,"",E12)</f>
        <v>Cenizas volantes</v>
      </c>
      <c r="P27" s="187" t="str">
        <f>IF(E13=0,"",E13)</f>
        <v>Alquitarnes ácidos</v>
      </c>
      <c r="Q27" s="187" t="str">
        <f>IF(E14=0,"",E14)</f>
        <v>Componentes con Hg</v>
      </c>
      <c r="R27" s="187" t="str">
        <f>IF(E15=0,"",E15)</f>
        <v>Baterías de plomo</v>
      </c>
      <c r="S27" s="187" t="str">
        <f>IF(E16=0,"",E16)</f>
        <v>Alquitranes ácidos</v>
      </c>
      <c r="T27" s="421"/>
      <c r="U27" s="187" t="str">
        <f>IF(E9=0,"",E9)</f>
        <v>Trapos con combustibles</v>
      </c>
      <c r="V27" s="187" t="str">
        <f>IF(E10=0,"",E10)</f>
        <v>Lodos del STAR</v>
      </c>
      <c r="W27" s="187" t="str">
        <f>IF(E11=0,"",E11)</f>
        <v>Envases de plaguicidas</v>
      </c>
      <c r="X27" s="187" t="str">
        <f>IF(E12=0,"",E12)</f>
        <v>Cenizas volantes</v>
      </c>
      <c r="Y27" s="187" t="str">
        <f>IF(E13=0,"",E13)</f>
        <v>Alquitarnes ácidos</v>
      </c>
      <c r="Z27" s="187" t="str">
        <f>IF(E14=0,"",E14)</f>
        <v>Componentes con Hg</v>
      </c>
      <c r="AA27" s="187" t="str">
        <f>IF(E15=0,"",E15)</f>
        <v>Baterías de plomo</v>
      </c>
      <c r="AB27" s="187" t="str">
        <f>IF(E16=0,"",E16)</f>
        <v>Alquitranes ácidos</v>
      </c>
      <c r="AC27" s="421"/>
      <c r="AD27" s="392"/>
      <c r="AE27" s="187" t="str">
        <f>IF(E9=0,"",E9)</f>
        <v>Trapos con combustibles</v>
      </c>
      <c r="AF27" s="187" t="str">
        <f>IF(E10=0,"",E10)</f>
        <v>Lodos del STAR</v>
      </c>
      <c r="AG27" s="187" t="str">
        <f>IF(E11=0,"",E11)</f>
        <v>Envases de plaguicidas</v>
      </c>
      <c r="AH27" s="187" t="str">
        <f>IF(E12=0,"",E12)</f>
        <v>Cenizas volantes</v>
      </c>
      <c r="AI27" s="187" t="str">
        <f>IF(E13=0,"",E13)</f>
        <v>Alquitarnes ácidos</v>
      </c>
      <c r="AJ27" s="187" t="str">
        <f>IF(E14=0,"",E14)</f>
        <v>Componentes con Hg</v>
      </c>
      <c r="AK27" s="187" t="str">
        <f>IF(E15=0,"",E15)</f>
        <v>Baterías de plomo</v>
      </c>
      <c r="AL27" s="187" t="str">
        <f>IF(E16=0,"",E16)</f>
        <v>Alquitranes ácidos</v>
      </c>
      <c r="AM27" s="421"/>
      <c r="AN27" s="392"/>
      <c r="AO27" s="187" t="s">
        <v>125</v>
      </c>
      <c r="AP27" s="187" t="s">
        <v>126</v>
      </c>
      <c r="AQ27" s="187" t="s">
        <v>128</v>
      </c>
      <c r="AR27" s="186" t="s">
        <v>129</v>
      </c>
      <c r="AS27" s="306"/>
    </row>
    <row r="28" spans="1:45" x14ac:dyDescent="0.25">
      <c r="A28" s="410">
        <v>43983</v>
      </c>
      <c r="B28" s="411"/>
      <c r="C28" s="156">
        <v>250</v>
      </c>
      <c r="D28" s="157">
        <v>100</v>
      </c>
      <c r="E28" s="157">
        <v>195</v>
      </c>
      <c r="F28" s="157">
        <v>290</v>
      </c>
      <c r="G28" s="157">
        <v>98</v>
      </c>
      <c r="H28" s="157">
        <v>98</v>
      </c>
      <c r="I28" s="157">
        <v>98</v>
      </c>
      <c r="J28" s="157">
        <v>98</v>
      </c>
      <c r="K28" s="98">
        <f>IF(SUM(C28:J28)=0,"",SUM(C28:J28))</f>
        <v>1227</v>
      </c>
      <c r="L28" s="197">
        <f>IF(I9=0,"",IF(C28="","",C28-I9))</f>
        <v>50</v>
      </c>
      <c r="M28" s="97">
        <f>IF(I10=0,"",IF(D28="","",D28-I10))</f>
        <v>-25</v>
      </c>
      <c r="N28" s="97">
        <f>IF(I11=0,"",IF(E28="","",E28-I11))</f>
        <v>-5</v>
      </c>
      <c r="O28" s="97">
        <f>IF(I12=0,"",IF(F28="","",F28-I12))</f>
        <v>-10</v>
      </c>
      <c r="P28" s="97">
        <f>IF(I13=0,"",IF(G28="","",G28-I13))</f>
        <v>3</v>
      </c>
      <c r="Q28" s="169">
        <f>IF(I14=0,"",IF(H28="","",H28-I14))</f>
        <v>-22</v>
      </c>
      <c r="R28" s="169">
        <f>IF(I15=0,"",IF(I28="","",I28-I15))</f>
        <v>13</v>
      </c>
      <c r="S28" s="169">
        <f>IF(I16=0,"",IF(J28="","",J28-I16))</f>
        <v>3</v>
      </c>
      <c r="T28" s="202">
        <f>IF(SUM(L28:S28)=0,"",SUM(L28:S28))</f>
        <v>7</v>
      </c>
      <c r="U28" s="171">
        <v>7000000</v>
      </c>
      <c r="V28" s="172">
        <v>200000</v>
      </c>
      <c r="W28" s="205">
        <v>7000000</v>
      </c>
      <c r="X28" s="205">
        <v>7000000</v>
      </c>
      <c r="Y28" s="205">
        <v>7000000</v>
      </c>
      <c r="Z28" s="205">
        <v>7000000</v>
      </c>
      <c r="AA28" s="205">
        <v>7000000</v>
      </c>
      <c r="AB28" s="205">
        <v>7000000</v>
      </c>
      <c r="AC28" s="173">
        <f>IF(SUM(U28:AB28)=0,"",SUM(U28:AB28))</f>
        <v>49200000</v>
      </c>
      <c r="AD28" s="206">
        <f>IF(K17=0,"",IF(AC28="","",AC28-K17))</f>
        <v>41486000</v>
      </c>
      <c r="AE28" s="105">
        <f t="shared" ref="AE28:AM43" si="0">IF(C28=0,"",IF(U28="","",U28/C28))</f>
        <v>28000</v>
      </c>
      <c r="AF28" s="210">
        <f t="shared" si="0"/>
        <v>2000</v>
      </c>
      <c r="AG28" s="210">
        <f t="shared" si="0"/>
        <v>35897.435897435898</v>
      </c>
      <c r="AH28" s="210">
        <f t="shared" si="0"/>
        <v>24137.931034482757</v>
      </c>
      <c r="AI28" s="210">
        <f t="shared" si="0"/>
        <v>71428.571428571435</v>
      </c>
      <c r="AJ28" s="210">
        <f t="shared" si="0"/>
        <v>71428.571428571435</v>
      </c>
      <c r="AK28" s="210">
        <f t="shared" si="0"/>
        <v>71428.571428571435</v>
      </c>
      <c r="AL28" s="210">
        <f t="shared" si="0"/>
        <v>71428.571428571435</v>
      </c>
      <c r="AM28" s="211">
        <f t="shared" si="0"/>
        <v>40097.799511002442</v>
      </c>
      <c r="AN28" s="102">
        <v>50</v>
      </c>
      <c r="AO28" s="231">
        <v>800</v>
      </c>
      <c r="AP28" s="232" t="s">
        <v>127</v>
      </c>
      <c r="AQ28" s="111">
        <f t="shared" ref="AQ28:AQ57" si="1">IF(AN28=0,"",IF(K28=0,"",K28/AN28))</f>
        <v>24.54</v>
      </c>
      <c r="AR28" s="111">
        <f>IF(AO28=0,"",IF(K28=0,"",K28/AO28))</f>
        <v>1.5337499999999999</v>
      </c>
      <c r="AS28" s="193"/>
    </row>
    <row r="29" spans="1:45" x14ac:dyDescent="0.25">
      <c r="A29" s="369">
        <v>44013</v>
      </c>
      <c r="B29" s="412"/>
      <c r="C29" s="158">
        <v>300</v>
      </c>
      <c r="D29" s="159">
        <v>125</v>
      </c>
      <c r="E29" s="159">
        <v>205</v>
      </c>
      <c r="F29" s="159">
        <v>310</v>
      </c>
      <c r="G29" s="159">
        <v>99</v>
      </c>
      <c r="H29" s="159">
        <v>99</v>
      </c>
      <c r="I29" s="159">
        <v>99</v>
      </c>
      <c r="J29" s="159">
        <v>99</v>
      </c>
      <c r="K29" s="29">
        <f t="shared" ref="K29:K57" si="2">IF(SUM(C29:J29)=0,"",SUM(C29:J29))</f>
        <v>1336</v>
      </c>
      <c r="L29" s="198">
        <f>IF(I9=0,"",IF(C29="","",C29-I9))</f>
        <v>100</v>
      </c>
      <c r="M29" s="26">
        <f>IF(I10=0,"",IF(D29="","",D29-I10))</f>
        <v>0</v>
      </c>
      <c r="N29" s="26">
        <f>IF(I11=0,"",IF(E29="","",E29-I11))</f>
        <v>5</v>
      </c>
      <c r="O29" s="26">
        <f>IF(I12=0,"",IF(F29="","",F29-I12))</f>
        <v>10</v>
      </c>
      <c r="P29" s="26">
        <f>IF(I13=0,"",IF(G29="","",G29-I13))</f>
        <v>4</v>
      </c>
      <c r="Q29" s="170">
        <f>IF(I14=0,"",IF(H29="","",H29-I14))</f>
        <v>-21</v>
      </c>
      <c r="R29" s="170">
        <f>IF(I15=0,"",IF(I29="","",I29-I15))</f>
        <v>14</v>
      </c>
      <c r="S29" s="170">
        <f>IF(I16=0,"",IF(J29="","",J29-I16))</f>
        <v>4</v>
      </c>
      <c r="T29" s="76">
        <f t="shared" ref="T29:T57" si="3">IF(SUM(L29:S29)=0,"",SUM(L29:S29))</f>
        <v>116</v>
      </c>
      <c r="U29" s="174">
        <v>6500000</v>
      </c>
      <c r="V29" s="175">
        <v>250000</v>
      </c>
      <c r="W29" s="204">
        <v>6500000</v>
      </c>
      <c r="X29" s="204">
        <v>6500000</v>
      </c>
      <c r="Y29" s="204">
        <v>6500000</v>
      </c>
      <c r="Z29" s="204">
        <v>6500000</v>
      </c>
      <c r="AA29" s="204">
        <v>6500000</v>
      </c>
      <c r="AB29" s="204">
        <v>6500000</v>
      </c>
      <c r="AC29" s="176">
        <f t="shared" ref="AC29:AC57" si="4">IF(SUM(U29:AB29)=0,"",SUM(U29:AB29))</f>
        <v>45750000</v>
      </c>
      <c r="AD29" s="207">
        <f>IF(K17=0,"",IF(AC29="","",AC29-K17))</f>
        <v>38036000</v>
      </c>
      <c r="AE29" s="108">
        <f t="shared" si="0"/>
        <v>21666.666666666668</v>
      </c>
      <c r="AF29" s="90">
        <f t="shared" si="0"/>
        <v>2000</v>
      </c>
      <c r="AG29" s="209">
        <f t="shared" si="0"/>
        <v>31707.317073170732</v>
      </c>
      <c r="AH29" s="209">
        <f t="shared" si="0"/>
        <v>20967.741935483871</v>
      </c>
      <c r="AI29" s="209">
        <f t="shared" si="0"/>
        <v>65656.565656565654</v>
      </c>
      <c r="AJ29" s="209">
        <f t="shared" si="0"/>
        <v>65656.565656565654</v>
      </c>
      <c r="AK29" s="209">
        <f t="shared" si="0"/>
        <v>65656.565656565654</v>
      </c>
      <c r="AL29" s="209">
        <f t="shared" si="0"/>
        <v>65656.565656565654</v>
      </c>
      <c r="AM29" s="69">
        <f t="shared" si="0"/>
        <v>34244.011976047907</v>
      </c>
      <c r="AN29" s="103">
        <v>50</v>
      </c>
      <c r="AO29" s="233">
        <v>900</v>
      </c>
      <c r="AP29" s="234" t="str">
        <f>IF(AP28="","",IF(AO29="","",AP28))</f>
        <v>ton producto terminado</v>
      </c>
      <c r="AQ29" s="111">
        <f t="shared" si="1"/>
        <v>26.72</v>
      </c>
      <c r="AR29" s="253">
        <f t="shared" ref="AR29:AR57" si="5">IF(AO29=0,"",IF(K29=0,"",K29/AO29))</f>
        <v>1.4844444444444445</v>
      </c>
      <c r="AS29" s="189"/>
    </row>
    <row r="30" spans="1:45" x14ac:dyDescent="0.25">
      <c r="A30" s="369">
        <v>44044</v>
      </c>
      <c r="B30" s="412"/>
      <c r="C30" s="158">
        <v>225</v>
      </c>
      <c r="D30" s="159">
        <v>150</v>
      </c>
      <c r="E30" s="159">
        <v>180</v>
      </c>
      <c r="F30" s="159">
        <v>305</v>
      </c>
      <c r="G30" s="159">
        <v>102</v>
      </c>
      <c r="H30" s="159">
        <v>102</v>
      </c>
      <c r="I30" s="159">
        <v>102</v>
      </c>
      <c r="J30" s="159">
        <v>102</v>
      </c>
      <c r="K30" s="29">
        <f t="shared" si="2"/>
        <v>1268</v>
      </c>
      <c r="L30" s="198">
        <f>IF(I9=0,"",IF(C30="","",C30-I9))</f>
        <v>25</v>
      </c>
      <c r="M30" s="26">
        <f>IF(I10=0,"",IF(D30="","",D30-I10))</f>
        <v>25</v>
      </c>
      <c r="N30" s="26">
        <f>IF(I11=0,"",IF(E30="","",E30-I11))</f>
        <v>-20</v>
      </c>
      <c r="O30" s="26">
        <f>IF(I12=0,"",IF(F30="","",F30-I12))</f>
        <v>5</v>
      </c>
      <c r="P30" s="26">
        <f>IF(I13=0,"",IF(G30="","",G30-I13))</f>
        <v>7</v>
      </c>
      <c r="Q30" s="170">
        <f>IF(I14=0,"",IF(H30="","",H30-I14))</f>
        <v>-18</v>
      </c>
      <c r="R30" s="170">
        <f>IF(I15=0,"",IF(I30="","",I30-I15))</f>
        <v>17</v>
      </c>
      <c r="S30" s="170">
        <f>IF(I16=0,"",IF(J30="","",J30-I16))</f>
        <v>7</v>
      </c>
      <c r="T30" s="76">
        <f t="shared" si="3"/>
        <v>48</v>
      </c>
      <c r="U30" s="174">
        <v>7230000</v>
      </c>
      <c r="V30" s="175">
        <v>150000</v>
      </c>
      <c r="W30" s="204">
        <v>7230000</v>
      </c>
      <c r="X30" s="204">
        <v>7230000</v>
      </c>
      <c r="Y30" s="204">
        <v>7230000</v>
      </c>
      <c r="Z30" s="204">
        <v>7230000</v>
      </c>
      <c r="AA30" s="204">
        <v>7230000</v>
      </c>
      <c r="AB30" s="204">
        <v>7230000</v>
      </c>
      <c r="AC30" s="176">
        <f t="shared" si="4"/>
        <v>50760000</v>
      </c>
      <c r="AD30" s="207">
        <f>IF(K17=0,"",IF(AC30="","",AC30-K17))</f>
        <v>43046000</v>
      </c>
      <c r="AE30" s="108">
        <f t="shared" si="0"/>
        <v>32133.333333333332</v>
      </c>
      <c r="AF30" s="91">
        <f t="shared" si="0"/>
        <v>1000</v>
      </c>
      <c r="AG30" s="209">
        <f t="shared" si="0"/>
        <v>40166.666666666664</v>
      </c>
      <c r="AH30" s="209">
        <f t="shared" si="0"/>
        <v>23704.918032786885</v>
      </c>
      <c r="AI30" s="209">
        <f t="shared" si="0"/>
        <v>70882.352941176476</v>
      </c>
      <c r="AJ30" s="209">
        <f t="shared" si="0"/>
        <v>70882.352941176476</v>
      </c>
      <c r="AK30" s="209">
        <f t="shared" si="0"/>
        <v>70882.352941176476</v>
      </c>
      <c r="AL30" s="209">
        <f t="shared" si="0"/>
        <v>70882.352941176476</v>
      </c>
      <c r="AM30" s="70">
        <f t="shared" si="0"/>
        <v>40031.545741324924</v>
      </c>
      <c r="AN30" s="104">
        <v>51</v>
      </c>
      <c r="AO30" s="233">
        <v>1000</v>
      </c>
      <c r="AP30" s="234" t="str">
        <f>IF(AP29="","",IF(AO30="","",AP28))</f>
        <v>ton producto terminado</v>
      </c>
      <c r="AQ30" s="111">
        <f t="shared" si="1"/>
        <v>24.862745098039216</v>
      </c>
      <c r="AR30" s="253">
        <f t="shared" si="5"/>
        <v>1.268</v>
      </c>
      <c r="AS30" s="189"/>
    </row>
    <row r="31" spans="1:45" x14ac:dyDescent="0.25">
      <c r="A31" s="369">
        <v>44075</v>
      </c>
      <c r="B31" s="412"/>
      <c r="C31" s="158">
        <v>215</v>
      </c>
      <c r="D31" s="159">
        <v>98</v>
      </c>
      <c r="E31" s="159">
        <v>175</v>
      </c>
      <c r="F31" s="159">
        <v>298</v>
      </c>
      <c r="G31" s="159">
        <v>104</v>
      </c>
      <c r="H31" s="159">
        <v>104</v>
      </c>
      <c r="I31" s="159">
        <v>104</v>
      </c>
      <c r="J31" s="159">
        <v>104</v>
      </c>
      <c r="K31" s="29">
        <f t="shared" si="2"/>
        <v>1202</v>
      </c>
      <c r="L31" s="198">
        <f>IF(I9=0,"",IF(C31="","",C31-I9))</f>
        <v>15</v>
      </c>
      <c r="M31" s="26">
        <f>IF(I10=0,"",IF(D31="","",D31-I10))</f>
        <v>-27</v>
      </c>
      <c r="N31" s="26">
        <f>IF(I11=0,"",IF(E31="","",E31-I11))</f>
        <v>-25</v>
      </c>
      <c r="O31" s="26">
        <f>IF(I12=0,"",IF(F31="","",F31-I12))</f>
        <v>-2</v>
      </c>
      <c r="P31" s="26">
        <f>IF(I13=0,"",IF(G31="","",G31-I13))</f>
        <v>9</v>
      </c>
      <c r="Q31" s="170">
        <f>IF(I14=0,"",IF(H31="","",H31-I14))</f>
        <v>-16</v>
      </c>
      <c r="R31" s="170">
        <f>IF(I15=0,"",IF(I31="","",I31-I15))</f>
        <v>19</v>
      </c>
      <c r="S31" s="170">
        <f>IF(I16=0,"",IF(J31="","",J31-I16))</f>
        <v>9</v>
      </c>
      <c r="T31" s="76">
        <f t="shared" si="3"/>
        <v>-18</v>
      </c>
      <c r="U31" s="174">
        <v>8000000</v>
      </c>
      <c r="V31" s="175">
        <v>146000</v>
      </c>
      <c r="W31" s="204">
        <v>8000000</v>
      </c>
      <c r="X31" s="204">
        <v>8000000</v>
      </c>
      <c r="Y31" s="204">
        <v>8000000</v>
      </c>
      <c r="Z31" s="204">
        <v>8000000</v>
      </c>
      <c r="AA31" s="204">
        <v>8000000</v>
      </c>
      <c r="AB31" s="204">
        <v>8000000</v>
      </c>
      <c r="AC31" s="176">
        <f t="shared" si="4"/>
        <v>56146000</v>
      </c>
      <c r="AD31" s="207">
        <f>IF(K17=0,"",IF(AC31="","",AC31-K17))</f>
        <v>48432000</v>
      </c>
      <c r="AE31" s="108">
        <f t="shared" si="0"/>
        <v>37209.302325581397</v>
      </c>
      <c r="AF31" s="90">
        <f t="shared" si="0"/>
        <v>1489.795918367347</v>
      </c>
      <c r="AG31" s="209">
        <f t="shared" si="0"/>
        <v>45714.285714285717</v>
      </c>
      <c r="AH31" s="209">
        <f t="shared" si="0"/>
        <v>26845.637583892618</v>
      </c>
      <c r="AI31" s="209">
        <f t="shared" si="0"/>
        <v>76923.076923076922</v>
      </c>
      <c r="AJ31" s="209">
        <f t="shared" si="0"/>
        <v>76923.076923076922</v>
      </c>
      <c r="AK31" s="209">
        <f t="shared" si="0"/>
        <v>76923.076923076922</v>
      </c>
      <c r="AL31" s="209">
        <f t="shared" si="0"/>
        <v>76923.076923076922</v>
      </c>
      <c r="AM31" s="69">
        <f t="shared" si="0"/>
        <v>46710.482529118133</v>
      </c>
      <c r="AN31" s="103">
        <v>50</v>
      </c>
      <c r="AO31" s="233">
        <v>998</v>
      </c>
      <c r="AP31" s="234" t="str">
        <f>IF(AP30="","",IF(AO31="","",AP28))</f>
        <v>ton producto terminado</v>
      </c>
      <c r="AQ31" s="111">
        <f t="shared" si="1"/>
        <v>24.04</v>
      </c>
      <c r="AR31" s="253">
        <f t="shared" si="5"/>
        <v>1.2044088176352705</v>
      </c>
      <c r="AS31" s="189"/>
    </row>
    <row r="32" spans="1:45" x14ac:dyDescent="0.25">
      <c r="A32" s="369">
        <v>44105</v>
      </c>
      <c r="B32" s="412"/>
      <c r="C32" s="158">
        <v>245</v>
      </c>
      <c r="D32" s="159">
        <v>200</v>
      </c>
      <c r="E32" s="159">
        <v>212</v>
      </c>
      <c r="F32" s="159">
        <v>285</v>
      </c>
      <c r="G32" s="159">
        <v>90</v>
      </c>
      <c r="H32" s="159">
        <v>90</v>
      </c>
      <c r="I32" s="159">
        <v>90</v>
      </c>
      <c r="J32" s="159">
        <v>90</v>
      </c>
      <c r="K32" s="29">
        <f t="shared" si="2"/>
        <v>1302</v>
      </c>
      <c r="L32" s="198">
        <f>IF(I9=0,"",IF(C32="","",C32-I9))</f>
        <v>45</v>
      </c>
      <c r="M32" s="26">
        <f>IF(I10=0,"",IF(D32="","",D32-I10))</f>
        <v>75</v>
      </c>
      <c r="N32" s="26">
        <f>IF(I11=0,"",IF(E32="","",E32-I11))</f>
        <v>12</v>
      </c>
      <c r="O32" s="26">
        <f>IF(I12=0,"",IF(F32="","",F32-I12))</f>
        <v>-15</v>
      </c>
      <c r="P32" s="26">
        <f>IF(I13=0,"",IF(G32="","",G32-I13))</f>
        <v>-5</v>
      </c>
      <c r="Q32" s="170">
        <f>IF(I14=0,"",IF(H32="","",H32-I14))</f>
        <v>-30</v>
      </c>
      <c r="R32" s="170">
        <f>IF(I15=0,"",IF(I32="","",I32-I15))</f>
        <v>5</v>
      </c>
      <c r="S32" s="170">
        <f>IF(I16=0,"",IF(J32="","",J32-I16))</f>
        <v>-5</v>
      </c>
      <c r="T32" s="76">
        <f t="shared" si="3"/>
        <v>82</v>
      </c>
      <c r="U32" s="174">
        <v>7900000</v>
      </c>
      <c r="V32" s="175">
        <v>175000</v>
      </c>
      <c r="W32" s="204">
        <v>7900000</v>
      </c>
      <c r="X32" s="204">
        <v>7900000</v>
      </c>
      <c r="Y32" s="204">
        <v>7900000</v>
      </c>
      <c r="Z32" s="204">
        <v>7900000</v>
      </c>
      <c r="AA32" s="204">
        <v>7900000</v>
      </c>
      <c r="AB32" s="204">
        <v>7900000</v>
      </c>
      <c r="AC32" s="176">
        <f t="shared" si="4"/>
        <v>55475000</v>
      </c>
      <c r="AD32" s="207">
        <f>IF(K17=0,"",IF(AC32="","",AC32-K17))</f>
        <v>47761000</v>
      </c>
      <c r="AE32" s="108">
        <f t="shared" si="0"/>
        <v>32244.897959183672</v>
      </c>
      <c r="AF32" s="90">
        <f t="shared" si="0"/>
        <v>875</v>
      </c>
      <c r="AG32" s="209">
        <f t="shared" si="0"/>
        <v>37264.150943396227</v>
      </c>
      <c r="AH32" s="209">
        <f t="shared" si="0"/>
        <v>27719.298245614034</v>
      </c>
      <c r="AI32" s="209">
        <f t="shared" si="0"/>
        <v>87777.777777777781</v>
      </c>
      <c r="AJ32" s="209">
        <f t="shared" si="0"/>
        <v>87777.777777777781</v>
      </c>
      <c r="AK32" s="209">
        <f t="shared" si="0"/>
        <v>87777.777777777781</v>
      </c>
      <c r="AL32" s="209">
        <f t="shared" si="0"/>
        <v>87777.777777777781</v>
      </c>
      <c r="AM32" s="69">
        <f t="shared" si="0"/>
        <v>42607.526881720427</v>
      </c>
      <c r="AN32" s="103">
        <v>51</v>
      </c>
      <c r="AO32" s="233">
        <v>853</v>
      </c>
      <c r="AP32" s="234" t="str">
        <f>IF(AP31="","",IF(AO32="","",AP28))</f>
        <v>ton producto terminado</v>
      </c>
      <c r="AQ32" s="111">
        <f t="shared" si="1"/>
        <v>25.529411764705884</v>
      </c>
      <c r="AR32" s="253">
        <f t="shared" si="5"/>
        <v>1.526377491207503</v>
      </c>
      <c r="AS32" s="189"/>
    </row>
    <row r="33" spans="1:45" x14ac:dyDescent="0.25">
      <c r="A33" s="369">
        <v>44136</v>
      </c>
      <c r="B33" s="412"/>
      <c r="C33" s="158">
        <v>236</v>
      </c>
      <c r="D33" s="159">
        <v>154</v>
      </c>
      <c r="E33" s="159">
        <v>186</v>
      </c>
      <c r="F33" s="159">
        <v>287</v>
      </c>
      <c r="G33" s="159">
        <v>85</v>
      </c>
      <c r="H33" s="159">
        <v>85</v>
      </c>
      <c r="I33" s="159">
        <v>85</v>
      </c>
      <c r="J33" s="159">
        <v>85</v>
      </c>
      <c r="K33" s="29">
        <f t="shared" si="2"/>
        <v>1203</v>
      </c>
      <c r="L33" s="198">
        <f>IF(I9=0,"",IF(C33="","",C33-I9))</f>
        <v>36</v>
      </c>
      <c r="M33" s="26">
        <f>IF(I10=0,"",IF(D33="","",D33-I10))</f>
        <v>29</v>
      </c>
      <c r="N33" s="26">
        <f>IF(I11=0,"",IF(E33="","",E33-I11))</f>
        <v>-14</v>
      </c>
      <c r="O33" s="26">
        <f>IF(I12=0,"",IF(F33="","",F33-I12))</f>
        <v>-13</v>
      </c>
      <c r="P33" s="26">
        <f>IF(I13=0,"",IF(G33="","",G33-I13))</f>
        <v>-10</v>
      </c>
      <c r="Q33" s="170">
        <f>IF(I14=0,"",IF(H33="","",H33-I14))</f>
        <v>-35</v>
      </c>
      <c r="R33" s="170">
        <f>IF(I15=0,"",IF(I33="","",I33-I15))</f>
        <v>0</v>
      </c>
      <c r="S33" s="170">
        <f>IF(I16=0,"",IF(J33="","",J33-I16))</f>
        <v>-10</v>
      </c>
      <c r="T33" s="76">
        <f t="shared" si="3"/>
        <v>-17</v>
      </c>
      <c r="U33" s="174">
        <v>7600000</v>
      </c>
      <c r="V33" s="175">
        <v>210000</v>
      </c>
      <c r="W33" s="204">
        <v>7600000</v>
      </c>
      <c r="X33" s="204">
        <v>7600000</v>
      </c>
      <c r="Y33" s="204">
        <v>7600000</v>
      </c>
      <c r="Z33" s="204">
        <v>7600000</v>
      </c>
      <c r="AA33" s="204">
        <v>7600000</v>
      </c>
      <c r="AB33" s="204">
        <v>7600000</v>
      </c>
      <c r="AC33" s="176">
        <f t="shared" si="4"/>
        <v>53410000</v>
      </c>
      <c r="AD33" s="207">
        <f>IF(K17=0,"",IF(AC33="","",AC33-K17))</f>
        <v>45696000</v>
      </c>
      <c r="AE33" s="108">
        <f t="shared" si="0"/>
        <v>32203.389830508473</v>
      </c>
      <c r="AF33" s="90">
        <f t="shared" si="0"/>
        <v>1363.6363636363637</v>
      </c>
      <c r="AG33" s="209">
        <f t="shared" si="0"/>
        <v>40860.215053763444</v>
      </c>
      <c r="AH33" s="209">
        <f t="shared" si="0"/>
        <v>26480.836236933799</v>
      </c>
      <c r="AI33" s="209">
        <f t="shared" si="0"/>
        <v>89411.76470588235</v>
      </c>
      <c r="AJ33" s="209">
        <f t="shared" si="0"/>
        <v>89411.76470588235</v>
      </c>
      <c r="AK33" s="209">
        <f t="shared" si="0"/>
        <v>89411.76470588235</v>
      </c>
      <c r="AL33" s="209">
        <f t="shared" si="0"/>
        <v>89411.76470588235</v>
      </c>
      <c r="AM33" s="69">
        <f t="shared" si="0"/>
        <v>44397.339983374899</v>
      </c>
      <c r="AN33" s="103">
        <v>52</v>
      </c>
      <c r="AO33" s="233">
        <v>789</v>
      </c>
      <c r="AP33" s="234" t="str">
        <f>IF(AP32="","",IF(AO33="","",AP28))</f>
        <v>ton producto terminado</v>
      </c>
      <c r="AQ33" s="111">
        <f t="shared" si="1"/>
        <v>23.134615384615383</v>
      </c>
      <c r="AR33" s="253">
        <f t="shared" si="5"/>
        <v>1.5247148288973384</v>
      </c>
      <c r="AS33" s="189"/>
    </row>
    <row r="34" spans="1:45" x14ac:dyDescent="0.25">
      <c r="A34" s="369">
        <v>44166</v>
      </c>
      <c r="B34" s="412"/>
      <c r="C34" s="158">
        <v>218</v>
      </c>
      <c r="D34" s="159">
        <v>165</v>
      </c>
      <c r="E34" s="159">
        <v>179</v>
      </c>
      <c r="F34" s="159">
        <v>275</v>
      </c>
      <c r="G34" s="159">
        <v>95</v>
      </c>
      <c r="H34" s="159">
        <v>95</v>
      </c>
      <c r="I34" s="159">
        <v>95</v>
      </c>
      <c r="J34" s="159">
        <v>95</v>
      </c>
      <c r="K34" s="29">
        <f t="shared" si="2"/>
        <v>1217</v>
      </c>
      <c r="L34" s="198">
        <f>IF(I9=0,"",IF(C34="","",C34-I9))</f>
        <v>18</v>
      </c>
      <c r="M34" s="26">
        <f>IF(I10=0,"",IF(D34="","",D34-I10))</f>
        <v>40</v>
      </c>
      <c r="N34" s="26">
        <f>IF(I11=0,"",IF(E34="","",E34-I11))</f>
        <v>-21</v>
      </c>
      <c r="O34" s="26">
        <f>IF(I12=0,"",IF(F34="","",F34-I12))</f>
        <v>-25</v>
      </c>
      <c r="P34" s="26">
        <f>IF(I13=0,"",IF(G34="","",G34-I13))</f>
        <v>0</v>
      </c>
      <c r="Q34" s="170">
        <f>IF(I14=0,"",IF(H34="","",H34-I14))</f>
        <v>-25</v>
      </c>
      <c r="R34" s="170">
        <f>IF(I15=0,"",IF(I34="","",I34-I15))</f>
        <v>10</v>
      </c>
      <c r="S34" s="170">
        <f>IF(I16=0,"",IF(J34="","",J34-I16))</f>
        <v>0</v>
      </c>
      <c r="T34" s="76">
        <f t="shared" si="3"/>
        <v>-3</v>
      </c>
      <c r="U34" s="174">
        <v>7750000</v>
      </c>
      <c r="V34" s="175">
        <v>145000</v>
      </c>
      <c r="W34" s="204">
        <v>7750000</v>
      </c>
      <c r="X34" s="204">
        <v>7750000</v>
      </c>
      <c r="Y34" s="204">
        <v>7750000</v>
      </c>
      <c r="Z34" s="204">
        <v>7750000</v>
      </c>
      <c r="AA34" s="204">
        <v>7750000</v>
      </c>
      <c r="AB34" s="204">
        <v>7750000</v>
      </c>
      <c r="AC34" s="176">
        <f t="shared" si="4"/>
        <v>54395000</v>
      </c>
      <c r="AD34" s="207">
        <f>IF(K17=0,"",IF(AC34="","",AC34-K17))</f>
        <v>46681000</v>
      </c>
      <c r="AE34" s="108">
        <f t="shared" si="0"/>
        <v>35550.458715596331</v>
      </c>
      <c r="AF34" s="90">
        <f t="shared" si="0"/>
        <v>878.78787878787875</v>
      </c>
      <c r="AG34" s="209">
        <f t="shared" si="0"/>
        <v>43296.089385474857</v>
      </c>
      <c r="AH34" s="209">
        <f t="shared" si="0"/>
        <v>28181.81818181818</v>
      </c>
      <c r="AI34" s="209">
        <f t="shared" si="0"/>
        <v>81578.947368421053</v>
      </c>
      <c r="AJ34" s="209">
        <f t="shared" si="0"/>
        <v>81578.947368421053</v>
      </c>
      <c r="AK34" s="209">
        <f t="shared" si="0"/>
        <v>81578.947368421053</v>
      </c>
      <c r="AL34" s="209">
        <f t="shared" si="0"/>
        <v>81578.947368421053</v>
      </c>
      <c r="AM34" s="69">
        <f t="shared" si="0"/>
        <v>44695.973705834018</v>
      </c>
      <c r="AN34" s="103">
        <v>51</v>
      </c>
      <c r="AO34" s="233">
        <v>900</v>
      </c>
      <c r="AP34" s="234" t="str">
        <f>IF(AP33="","",IF(AO34="","",AP28))</f>
        <v>ton producto terminado</v>
      </c>
      <c r="AQ34" s="111">
        <f t="shared" si="1"/>
        <v>23.862745098039216</v>
      </c>
      <c r="AR34" s="253">
        <f t="shared" si="5"/>
        <v>1.3522222222222222</v>
      </c>
      <c r="AS34" s="189"/>
    </row>
    <row r="35" spans="1:45" x14ac:dyDescent="0.25">
      <c r="A35" s="369">
        <v>44197</v>
      </c>
      <c r="B35" s="412"/>
      <c r="C35" s="158">
        <v>200</v>
      </c>
      <c r="D35" s="159">
        <v>175</v>
      </c>
      <c r="E35" s="159">
        <v>210</v>
      </c>
      <c r="F35" s="159">
        <v>324</v>
      </c>
      <c r="G35" s="159">
        <v>86</v>
      </c>
      <c r="H35" s="159">
        <v>86</v>
      </c>
      <c r="I35" s="159">
        <v>86</v>
      </c>
      <c r="J35" s="159">
        <v>86</v>
      </c>
      <c r="K35" s="29">
        <f t="shared" si="2"/>
        <v>1253</v>
      </c>
      <c r="L35" s="198">
        <f>IF(I9=0,"",IF(C35="","",C35-I9))</f>
        <v>0</v>
      </c>
      <c r="M35" s="26">
        <f>IF(I10=0,"",IF(D35="","",D35-I10))</f>
        <v>50</v>
      </c>
      <c r="N35" s="26">
        <f>IF(I11=0,"",IF(E35="","",E35-I11))</f>
        <v>10</v>
      </c>
      <c r="O35" s="26">
        <f>IF(I12=0,"",IF(F35="","",F35-I12))</f>
        <v>24</v>
      </c>
      <c r="P35" s="26">
        <f>IF(I13=0,"",IF(G35="","",G35-I13))</f>
        <v>-9</v>
      </c>
      <c r="Q35" s="170">
        <f>IF(I14=0,"",IF(H35="","",H35-I14))</f>
        <v>-34</v>
      </c>
      <c r="R35" s="170">
        <f>IF(I15=0,"",IF(I35="","",I35-I15))</f>
        <v>1</v>
      </c>
      <c r="S35" s="170">
        <f>IF(I16=0,"",IF(J35="","",J35-I16))</f>
        <v>-9</v>
      </c>
      <c r="T35" s="76">
        <f t="shared" si="3"/>
        <v>33</v>
      </c>
      <c r="U35" s="174">
        <v>7500000</v>
      </c>
      <c r="V35" s="175">
        <v>154000</v>
      </c>
      <c r="W35" s="204">
        <v>7500000</v>
      </c>
      <c r="X35" s="204">
        <v>7500000</v>
      </c>
      <c r="Y35" s="204">
        <v>7500000</v>
      </c>
      <c r="Z35" s="204">
        <v>7500000</v>
      </c>
      <c r="AA35" s="204">
        <v>7500000</v>
      </c>
      <c r="AB35" s="204">
        <v>7500000</v>
      </c>
      <c r="AC35" s="176">
        <f t="shared" si="4"/>
        <v>52654000</v>
      </c>
      <c r="AD35" s="207">
        <f>IF(K17=0,"",IF(AC35="","",AC35-K17))</f>
        <v>44940000</v>
      </c>
      <c r="AE35" s="108">
        <f t="shared" si="0"/>
        <v>37500</v>
      </c>
      <c r="AF35" s="90">
        <f t="shared" si="0"/>
        <v>880</v>
      </c>
      <c r="AG35" s="209">
        <f t="shared" si="0"/>
        <v>35714.285714285717</v>
      </c>
      <c r="AH35" s="209">
        <f t="shared" si="0"/>
        <v>23148.14814814815</v>
      </c>
      <c r="AI35" s="209">
        <f t="shared" si="0"/>
        <v>87209.30232558139</v>
      </c>
      <c r="AJ35" s="209">
        <f t="shared" si="0"/>
        <v>87209.30232558139</v>
      </c>
      <c r="AK35" s="209">
        <f t="shared" si="0"/>
        <v>87209.30232558139</v>
      </c>
      <c r="AL35" s="209">
        <f t="shared" si="0"/>
        <v>87209.30232558139</v>
      </c>
      <c r="AM35" s="69">
        <f t="shared" si="0"/>
        <v>42022.346368715087</v>
      </c>
      <c r="AN35" s="103">
        <v>50</v>
      </c>
      <c r="AO35" s="233">
        <v>850</v>
      </c>
      <c r="AP35" s="234" t="str">
        <f>IF(AP34="","",IF(AO35="","",AP28))</f>
        <v>ton producto terminado</v>
      </c>
      <c r="AQ35" s="111">
        <f t="shared" si="1"/>
        <v>25.06</v>
      </c>
      <c r="AR35" s="253">
        <f t="shared" si="5"/>
        <v>1.4741176470588235</v>
      </c>
      <c r="AS35" s="189"/>
    </row>
    <row r="36" spans="1:45" x14ac:dyDescent="0.25">
      <c r="A36" s="369">
        <v>44228</v>
      </c>
      <c r="B36" s="412"/>
      <c r="C36" s="158"/>
      <c r="D36" s="159"/>
      <c r="E36" s="159"/>
      <c r="F36" s="159"/>
      <c r="G36" s="159"/>
      <c r="H36" s="159"/>
      <c r="I36" s="159"/>
      <c r="J36" s="159"/>
      <c r="K36" s="29" t="str">
        <f t="shared" si="2"/>
        <v/>
      </c>
      <c r="L36" s="198" t="str">
        <f>IF(I9=0,"",IF(C36="","",C36-I9))</f>
        <v/>
      </c>
      <c r="M36" s="26" t="str">
        <f>IF(I10=0,"",IF(D36="","",D36-I10))</f>
        <v/>
      </c>
      <c r="N36" s="26" t="str">
        <f>IF(I11=0,"",IF(E36="","",E36-I11))</f>
        <v/>
      </c>
      <c r="O36" s="26" t="str">
        <f>IF(I12=0,"",IF(F36="","",F36-I12))</f>
        <v/>
      </c>
      <c r="P36" s="26" t="str">
        <f>IF(I13=0,"",IF(G36="","",G36-I13))</f>
        <v/>
      </c>
      <c r="Q36" s="170" t="str">
        <f>IF(I14=0,"",IF(H36="","",H36-I14))</f>
        <v/>
      </c>
      <c r="R36" s="170" t="str">
        <f>IF(I15=0,"",IF(I36="","",I36-I15))</f>
        <v/>
      </c>
      <c r="S36" s="170" t="str">
        <f>IF(I16=0,"",IF(J36="","",J36-I16))</f>
        <v/>
      </c>
      <c r="T36" s="76" t="str">
        <f t="shared" si="3"/>
        <v/>
      </c>
      <c r="U36" s="174"/>
      <c r="V36" s="175"/>
      <c r="W36" s="204"/>
      <c r="X36" s="204"/>
      <c r="Y36" s="204"/>
      <c r="Z36" s="204"/>
      <c r="AA36" s="204"/>
      <c r="AB36" s="204"/>
      <c r="AC36" s="176" t="str">
        <f t="shared" si="4"/>
        <v/>
      </c>
      <c r="AD36" s="207" t="str">
        <f>IF(K17=0,"",IF(AC36="","",AC36-K17))</f>
        <v/>
      </c>
      <c r="AE36" s="108" t="str">
        <f t="shared" si="0"/>
        <v/>
      </c>
      <c r="AF36" s="90" t="str">
        <f t="shared" si="0"/>
        <v/>
      </c>
      <c r="AG36" s="209" t="str">
        <f t="shared" si="0"/>
        <v/>
      </c>
      <c r="AH36" s="209" t="str">
        <f t="shared" si="0"/>
        <v/>
      </c>
      <c r="AI36" s="209" t="str">
        <f t="shared" si="0"/>
        <v/>
      </c>
      <c r="AJ36" s="209" t="str">
        <f t="shared" si="0"/>
        <v/>
      </c>
      <c r="AK36" s="209" t="str">
        <f t="shared" si="0"/>
        <v/>
      </c>
      <c r="AL36" s="209" t="str">
        <f t="shared" si="0"/>
        <v/>
      </c>
      <c r="AM36" s="69" t="str">
        <f t="shared" si="0"/>
        <v/>
      </c>
      <c r="AN36" s="103"/>
      <c r="AO36" s="233"/>
      <c r="AP36" s="234" t="str">
        <f>IF(AP35="","",IF(AO36="","",AP28))</f>
        <v/>
      </c>
      <c r="AQ36" s="111" t="str">
        <f t="shared" si="1"/>
        <v/>
      </c>
      <c r="AR36" s="253" t="str">
        <f t="shared" si="5"/>
        <v/>
      </c>
      <c r="AS36" s="189"/>
    </row>
    <row r="37" spans="1:45" x14ac:dyDescent="0.25">
      <c r="A37" s="369">
        <v>44256</v>
      </c>
      <c r="B37" s="412"/>
      <c r="C37" s="158"/>
      <c r="D37" s="159"/>
      <c r="E37" s="159"/>
      <c r="F37" s="159"/>
      <c r="G37" s="159"/>
      <c r="H37" s="159"/>
      <c r="I37" s="159"/>
      <c r="J37" s="159"/>
      <c r="K37" s="29" t="str">
        <f t="shared" si="2"/>
        <v/>
      </c>
      <c r="L37" s="198" t="str">
        <f>IF(I9=0,"",IF(C37="","",C37-I9))</f>
        <v/>
      </c>
      <c r="M37" s="26" t="str">
        <f>IF(I10=0,"",IF(D37="","",D37-I10))</f>
        <v/>
      </c>
      <c r="N37" s="26" t="str">
        <f>IF(I11=0,"",IF(E37="","",E37-I11))</f>
        <v/>
      </c>
      <c r="O37" s="26" t="str">
        <f>IF(I12=0,"",IF(F37="","",F37-I12))</f>
        <v/>
      </c>
      <c r="P37" s="26" t="str">
        <f>IF(I13=0,"",IF(G37="","",G37-I13))</f>
        <v/>
      </c>
      <c r="Q37" s="170" t="str">
        <f>IF(I14=0,"",IF(H37="","",H37-I14))</f>
        <v/>
      </c>
      <c r="R37" s="170" t="str">
        <f>IF(I15=0,"",IF(I37="","",I37-I15))</f>
        <v/>
      </c>
      <c r="S37" s="170" t="str">
        <f>IF(I16=0,"",IF(J37="","",J37-I16))</f>
        <v/>
      </c>
      <c r="T37" s="76" t="str">
        <f t="shared" si="3"/>
        <v/>
      </c>
      <c r="U37" s="174"/>
      <c r="V37" s="175"/>
      <c r="W37" s="204"/>
      <c r="X37" s="204"/>
      <c r="Y37" s="204"/>
      <c r="Z37" s="204"/>
      <c r="AA37" s="204"/>
      <c r="AB37" s="204"/>
      <c r="AC37" s="176" t="str">
        <f t="shared" si="4"/>
        <v/>
      </c>
      <c r="AD37" s="207" t="str">
        <f>IF(K17=0,"",IF(AC37="","",AC37-K17))</f>
        <v/>
      </c>
      <c r="AE37" s="108" t="str">
        <f t="shared" si="0"/>
        <v/>
      </c>
      <c r="AF37" s="90" t="str">
        <f t="shared" si="0"/>
        <v/>
      </c>
      <c r="AG37" s="209" t="str">
        <f t="shared" si="0"/>
        <v/>
      </c>
      <c r="AH37" s="209" t="str">
        <f t="shared" si="0"/>
        <v/>
      </c>
      <c r="AI37" s="209" t="str">
        <f t="shared" si="0"/>
        <v/>
      </c>
      <c r="AJ37" s="209" t="str">
        <f t="shared" si="0"/>
        <v/>
      </c>
      <c r="AK37" s="209" t="str">
        <f t="shared" si="0"/>
        <v/>
      </c>
      <c r="AL37" s="209" t="str">
        <f t="shared" si="0"/>
        <v/>
      </c>
      <c r="AM37" s="69" t="str">
        <f t="shared" si="0"/>
        <v/>
      </c>
      <c r="AN37" s="103"/>
      <c r="AO37" s="233"/>
      <c r="AP37" s="234" t="str">
        <f>IF(AP36="","",IF(AO37="","",AP28))</f>
        <v/>
      </c>
      <c r="AQ37" s="111" t="str">
        <f t="shared" si="1"/>
        <v/>
      </c>
      <c r="AR37" s="253" t="str">
        <f t="shared" si="5"/>
        <v/>
      </c>
      <c r="AS37" s="189"/>
    </row>
    <row r="38" spans="1:45" x14ac:dyDescent="0.25">
      <c r="A38" s="369">
        <v>44287</v>
      </c>
      <c r="B38" s="412"/>
      <c r="C38" s="158"/>
      <c r="D38" s="159"/>
      <c r="E38" s="159"/>
      <c r="F38" s="159"/>
      <c r="G38" s="159"/>
      <c r="H38" s="159"/>
      <c r="I38" s="159"/>
      <c r="J38" s="159"/>
      <c r="K38" s="29" t="str">
        <f t="shared" si="2"/>
        <v/>
      </c>
      <c r="L38" s="198" t="str">
        <f>IF(I9=0,"",IF(C38="","",C38-I9))</f>
        <v/>
      </c>
      <c r="M38" s="26" t="str">
        <f>IF(I10=0,"",IF(D38="","",D38-I10))</f>
        <v/>
      </c>
      <c r="N38" s="26" t="str">
        <f>IF(I11=0,"",IF(E38="","",E38-I11))</f>
        <v/>
      </c>
      <c r="O38" s="26" t="str">
        <f>IF(I12=0,"",IF(F38="","",F38-I12))</f>
        <v/>
      </c>
      <c r="P38" s="26" t="str">
        <f>IF(I13=0,"",IF(G38="","",G38-I13))</f>
        <v/>
      </c>
      <c r="Q38" s="170" t="str">
        <f>IF(I14=0,"",IF(H38="","",H38-I14))</f>
        <v/>
      </c>
      <c r="R38" s="170" t="str">
        <f>IF(I15=0,"",IF(I38="","",I38-I15))</f>
        <v/>
      </c>
      <c r="S38" s="170" t="str">
        <f>IF(I16=0,"",IF(J38="","",J38-I16))</f>
        <v/>
      </c>
      <c r="T38" s="76" t="str">
        <f t="shared" si="3"/>
        <v/>
      </c>
      <c r="U38" s="174"/>
      <c r="V38" s="175"/>
      <c r="W38" s="204"/>
      <c r="X38" s="204"/>
      <c r="Y38" s="204"/>
      <c r="Z38" s="204"/>
      <c r="AA38" s="204"/>
      <c r="AB38" s="204"/>
      <c r="AC38" s="176" t="str">
        <f t="shared" si="4"/>
        <v/>
      </c>
      <c r="AD38" s="207" t="str">
        <f>IF(K17=0,"",IF(AC38="","",AC38-K17))</f>
        <v/>
      </c>
      <c r="AE38" s="108" t="str">
        <f t="shared" si="0"/>
        <v/>
      </c>
      <c r="AF38" s="90" t="str">
        <f t="shared" si="0"/>
        <v/>
      </c>
      <c r="AG38" s="209" t="str">
        <f t="shared" si="0"/>
        <v/>
      </c>
      <c r="AH38" s="209" t="str">
        <f t="shared" si="0"/>
        <v/>
      </c>
      <c r="AI38" s="209" t="str">
        <f t="shared" si="0"/>
        <v/>
      </c>
      <c r="AJ38" s="209" t="str">
        <f t="shared" si="0"/>
        <v/>
      </c>
      <c r="AK38" s="209" t="str">
        <f t="shared" si="0"/>
        <v/>
      </c>
      <c r="AL38" s="209" t="str">
        <f t="shared" si="0"/>
        <v/>
      </c>
      <c r="AM38" s="69" t="str">
        <f t="shared" si="0"/>
        <v/>
      </c>
      <c r="AN38" s="103"/>
      <c r="AO38" s="233"/>
      <c r="AP38" s="234" t="str">
        <f>IF(AP37="","",IF(AO38="","",AP28))</f>
        <v/>
      </c>
      <c r="AQ38" s="111" t="str">
        <f t="shared" si="1"/>
        <v/>
      </c>
      <c r="AR38" s="253" t="str">
        <f t="shared" si="5"/>
        <v/>
      </c>
      <c r="AS38" s="189"/>
    </row>
    <row r="39" spans="1:45" x14ac:dyDescent="0.25">
      <c r="A39" s="369">
        <v>44317</v>
      </c>
      <c r="B39" s="412"/>
      <c r="C39" s="158"/>
      <c r="D39" s="159"/>
      <c r="E39" s="159"/>
      <c r="F39" s="159"/>
      <c r="G39" s="159"/>
      <c r="H39" s="159"/>
      <c r="I39" s="159"/>
      <c r="J39" s="159"/>
      <c r="K39" s="29" t="str">
        <f t="shared" si="2"/>
        <v/>
      </c>
      <c r="L39" s="198" t="str">
        <f>IF(I9=0,"",IF(C39="","",C39-I9))</f>
        <v/>
      </c>
      <c r="M39" s="26" t="str">
        <f>IF(I10=0,"",IF(D39="","",D39-I10))</f>
        <v/>
      </c>
      <c r="N39" s="26" t="str">
        <f>IF(I11=0,"",IF(E39="","",E39-I11))</f>
        <v/>
      </c>
      <c r="O39" s="26" t="str">
        <f>IF(I12=0,"",IF(F39="","",F39-I12))</f>
        <v/>
      </c>
      <c r="P39" s="26" t="str">
        <f>IF(I13=0,"",IF(G39="","",G39-I13))</f>
        <v/>
      </c>
      <c r="Q39" s="170" t="str">
        <f>IF(I14=0,"",IF(H39="","",H39-I14))</f>
        <v/>
      </c>
      <c r="R39" s="170" t="str">
        <f>IF(I15=0,"",IF(I39="","",I39-I15))</f>
        <v/>
      </c>
      <c r="S39" s="170" t="str">
        <f>IF(I16=0,"",IF(J39="","",J39-I16))</f>
        <v/>
      </c>
      <c r="T39" s="76" t="str">
        <f t="shared" si="3"/>
        <v/>
      </c>
      <c r="U39" s="174"/>
      <c r="V39" s="175"/>
      <c r="W39" s="204"/>
      <c r="X39" s="204"/>
      <c r="Y39" s="204"/>
      <c r="Z39" s="204"/>
      <c r="AA39" s="204"/>
      <c r="AB39" s="204"/>
      <c r="AC39" s="176" t="str">
        <f t="shared" si="4"/>
        <v/>
      </c>
      <c r="AD39" s="207" t="str">
        <f>IF(K17=0,"",IF(AC39="","",AC39-K17))</f>
        <v/>
      </c>
      <c r="AE39" s="108" t="str">
        <f t="shared" si="0"/>
        <v/>
      </c>
      <c r="AF39" s="90" t="str">
        <f t="shared" si="0"/>
        <v/>
      </c>
      <c r="AG39" s="209" t="str">
        <f t="shared" si="0"/>
        <v/>
      </c>
      <c r="AH39" s="209" t="str">
        <f t="shared" si="0"/>
        <v/>
      </c>
      <c r="AI39" s="209" t="str">
        <f t="shared" si="0"/>
        <v/>
      </c>
      <c r="AJ39" s="209" t="str">
        <f t="shared" si="0"/>
        <v/>
      </c>
      <c r="AK39" s="209" t="str">
        <f t="shared" si="0"/>
        <v/>
      </c>
      <c r="AL39" s="209" t="str">
        <f t="shared" si="0"/>
        <v/>
      </c>
      <c r="AM39" s="69" t="str">
        <f t="shared" si="0"/>
        <v/>
      </c>
      <c r="AN39" s="103"/>
      <c r="AO39" s="233"/>
      <c r="AP39" s="234" t="str">
        <f>IF(AP38="","",IF(AO39="","",AP28))</f>
        <v/>
      </c>
      <c r="AQ39" s="111" t="str">
        <f t="shared" si="1"/>
        <v/>
      </c>
      <c r="AR39" s="253" t="str">
        <f t="shared" si="5"/>
        <v/>
      </c>
      <c r="AS39" s="189"/>
    </row>
    <row r="40" spans="1:45" x14ac:dyDescent="0.25">
      <c r="A40" s="369">
        <v>44348</v>
      </c>
      <c r="B40" s="412"/>
      <c r="C40" s="158"/>
      <c r="D40" s="159"/>
      <c r="E40" s="159"/>
      <c r="F40" s="159"/>
      <c r="G40" s="159"/>
      <c r="H40" s="159"/>
      <c r="I40" s="159"/>
      <c r="J40" s="159"/>
      <c r="K40" s="29" t="str">
        <f t="shared" si="2"/>
        <v/>
      </c>
      <c r="L40" s="198" t="str">
        <f>IF(I9=0,"",IF(C40="","",C40-I9))</f>
        <v/>
      </c>
      <c r="M40" s="26" t="str">
        <f>IF(I10=0,"",IF(D40="","",D40-I10))</f>
        <v/>
      </c>
      <c r="N40" s="26" t="str">
        <f>IF(I11=0,"",IF(E40="","",E40-I11))</f>
        <v/>
      </c>
      <c r="O40" s="26" t="str">
        <f>IF(I12=0,"",IF(F40="","",F40-I12))</f>
        <v/>
      </c>
      <c r="P40" s="26" t="str">
        <f>IF(I13=0,"",IF(G40="","",G40-I13))</f>
        <v/>
      </c>
      <c r="Q40" s="170" t="str">
        <f>IF(I14=0,"",IF(H40="","",H40-I14))</f>
        <v/>
      </c>
      <c r="R40" s="170" t="str">
        <f>IF(I15=0,"",IF(I40="","",I40-I15))</f>
        <v/>
      </c>
      <c r="S40" s="170" t="str">
        <f>IF(I16=0,"",IF(J40="","",J40-I16))</f>
        <v/>
      </c>
      <c r="T40" s="76" t="str">
        <f t="shared" si="3"/>
        <v/>
      </c>
      <c r="U40" s="174"/>
      <c r="V40" s="175"/>
      <c r="W40" s="204"/>
      <c r="X40" s="204"/>
      <c r="Y40" s="204"/>
      <c r="Z40" s="204"/>
      <c r="AA40" s="204"/>
      <c r="AB40" s="204"/>
      <c r="AC40" s="176" t="str">
        <f t="shared" si="4"/>
        <v/>
      </c>
      <c r="AD40" s="207" t="str">
        <f>IF(K17=0,"",IF(AC40="","",AC40-K17))</f>
        <v/>
      </c>
      <c r="AE40" s="108" t="str">
        <f t="shared" si="0"/>
        <v/>
      </c>
      <c r="AF40" s="90" t="str">
        <f t="shared" si="0"/>
        <v/>
      </c>
      <c r="AG40" s="209" t="str">
        <f t="shared" si="0"/>
        <v/>
      </c>
      <c r="AH40" s="209" t="str">
        <f t="shared" si="0"/>
        <v/>
      </c>
      <c r="AI40" s="209" t="str">
        <f t="shared" si="0"/>
        <v/>
      </c>
      <c r="AJ40" s="209" t="str">
        <f t="shared" si="0"/>
        <v/>
      </c>
      <c r="AK40" s="209" t="str">
        <f t="shared" si="0"/>
        <v/>
      </c>
      <c r="AL40" s="209" t="str">
        <f t="shared" si="0"/>
        <v/>
      </c>
      <c r="AM40" s="69" t="str">
        <f t="shared" si="0"/>
        <v/>
      </c>
      <c r="AN40" s="103"/>
      <c r="AO40" s="233"/>
      <c r="AP40" s="234" t="str">
        <f>IF(AP39="","",IF(AO40="","",AP28))</f>
        <v/>
      </c>
      <c r="AQ40" s="111" t="str">
        <f t="shared" si="1"/>
        <v/>
      </c>
      <c r="AR40" s="253" t="str">
        <f t="shared" si="5"/>
        <v/>
      </c>
      <c r="AS40" s="189"/>
    </row>
    <row r="41" spans="1:45" x14ac:dyDescent="0.25">
      <c r="A41" s="369">
        <v>44378</v>
      </c>
      <c r="B41" s="412"/>
      <c r="C41" s="158"/>
      <c r="D41" s="159"/>
      <c r="E41" s="159"/>
      <c r="F41" s="159"/>
      <c r="G41" s="159"/>
      <c r="H41" s="159"/>
      <c r="I41" s="159"/>
      <c r="J41" s="159"/>
      <c r="K41" s="29" t="str">
        <f t="shared" si="2"/>
        <v/>
      </c>
      <c r="L41" s="198" t="str">
        <f>IF(I9=0,"",IF(C41="","",C41-I9))</f>
        <v/>
      </c>
      <c r="M41" s="26" t="str">
        <f>IF(I10=0,"",IF(D41="","",D41-I10))</f>
        <v/>
      </c>
      <c r="N41" s="26" t="str">
        <f>IF(I11=0,"",IF(E41="","",E41-I11))</f>
        <v/>
      </c>
      <c r="O41" s="26" t="str">
        <f>IF(I12=0,"",IF(F41="","",F41-I12))</f>
        <v/>
      </c>
      <c r="P41" s="26" t="str">
        <f>IF(I13=0,"",IF(G41="","",G41-I13))</f>
        <v/>
      </c>
      <c r="Q41" s="170" t="str">
        <f>IF(I14=0,"",IF(H41="","",H41-I14))</f>
        <v/>
      </c>
      <c r="R41" s="170" t="str">
        <f>IF(I15=0,"",IF(I41="","",I41-I15))</f>
        <v/>
      </c>
      <c r="S41" s="170" t="str">
        <f>IF(I16=0,"",IF(J41="","",J41-I16))</f>
        <v/>
      </c>
      <c r="T41" s="76" t="str">
        <f t="shared" si="3"/>
        <v/>
      </c>
      <c r="U41" s="174"/>
      <c r="V41" s="175"/>
      <c r="W41" s="204"/>
      <c r="X41" s="204"/>
      <c r="Y41" s="204"/>
      <c r="Z41" s="204"/>
      <c r="AA41" s="204"/>
      <c r="AB41" s="204"/>
      <c r="AC41" s="176" t="str">
        <f t="shared" si="4"/>
        <v/>
      </c>
      <c r="AD41" s="207" t="str">
        <f>IF(K17=0,"",IF(AC41="","",AC41-K17))</f>
        <v/>
      </c>
      <c r="AE41" s="108" t="str">
        <f t="shared" si="0"/>
        <v/>
      </c>
      <c r="AF41" s="90" t="str">
        <f t="shared" si="0"/>
        <v/>
      </c>
      <c r="AG41" s="209" t="str">
        <f t="shared" si="0"/>
        <v/>
      </c>
      <c r="AH41" s="209" t="str">
        <f t="shared" si="0"/>
        <v/>
      </c>
      <c r="AI41" s="209" t="str">
        <f t="shared" si="0"/>
        <v/>
      </c>
      <c r="AJ41" s="209" t="str">
        <f t="shared" si="0"/>
        <v/>
      </c>
      <c r="AK41" s="209" t="str">
        <f t="shared" si="0"/>
        <v/>
      </c>
      <c r="AL41" s="209" t="str">
        <f t="shared" si="0"/>
        <v/>
      </c>
      <c r="AM41" s="69" t="str">
        <f t="shared" si="0"/>
        <v/>
      </c>
      <c r="AN41" s="103"/>
      <c r="AO41" s="233"/>
      <c r="AP41" s="234" t="str">
        <f>IF(AP40="","",IF(AO41="","",AP28))</f>
        <v/>
      </c>
      <c r="AQ41" s="111" t="str">
        <f t="shared" si="1"/>
        <v/>
      </c>
      <c r="AR41" s="253" t="str">
        <f t="shared" si="5"/>
        <v/>
      </c>
      <c r="AS41" s="189"/>
    </row>
    <row r="42" spans="1:45" x14ac:dyDescent="0.25">
      <c r="A42" s="369">
        <v>44409</v>
      </c>
      <c r="B42" s="412"/>
      <c r="C42" s="158"/>
      <c r="D42" s="159"/>
      <c r="E42" s="159"/>
      <c r="F42" s="159"/>
      <c r="G42" s="159"/>
      <c r="H42" s="159"/>
      <c r="I42" s="159"/>
      <c r="J42" s="159"/>
      <c r="K42" s="29" t="str">
        <f t="shared" si="2"/>
        <v/>
      </c>
      <c r="L42" s="198" t="str">
        <f>IF(I9=0,"",IF(C42="","",C42-I9))</f>
        <v/>
      </c>
      <c r="M42" s="26" t="str">
        <f>IF(I10=0,"",IF(D42="","",D42-I10))</f>
        <v/>
      </c>
      <c r="N42" s="26" t="str">
        <f>IF(I11=0,"",IF(E42="","",E42-I11))</f>
        <v/>
      </c>
      <c r="O42" s="26" t="str">
        <f>IF(I12=0,"",IF(F42="","",F42-I12))</f>
        <v/>
      </c>
      <c r="P42" s="26" t="str">
        <f>IF(I13=0,"",IF(G42="","",G42-I13))</f>
        <v/>
      </c>
      <c r="Q42" s="170" t="str">
        <f>IF(I14=0,"",IF(H42="","",H42-I14))</f>
        <v/>
      </c>
      <c r="R42" s="170" t="str">
        <f>IF(I15=0,"",IF(I42="","",I42-I15))</f>
        <v/>
      </c>
      <c r="S42" s="170" t="str">
        <f>IF(I16=0,"",IF(J42="","",J42-I16))</f>
        <v/>
      </c>
      <c r="T42" s="76" t="str">
        <f t="shared" si="3"/>
        <v/>
      </c>
      <c r="U42" s="174"/>
      <c r="V42" s="175"/>
      <c r="W42" s="204"/>
      <c r="X42" s="204"/>
      <c r="Y42" s="204"/>
      <c r="Z42" s="204"/>
      <c r="AA42" s="204"/>
      <c r="AB42" s="204"/>
      <c r="AC42" s="176" t="str">
        <f t="shared" si="4"/>
        <v/>
      </c>
      <c r="AD42" s="207" t="str">
        <f>IF(K17=0,"",IF(AC42="","",AC42-K17))</f>
        <v/>
      </c>
      <c r="AE42" s="108" t="str">
        <f t="shared" si="0"/>
        <v/>
      </c>
      <c r="AF42" s="90" t="str">
        <f t="shared" si="0"/>
        <v/>
      </c>
      <c r="AG42" s="209" t="str">
        <f t="shared" si="0"/>
        <v/>
      </c>
      <c r="AH42" s="209" t="str">
        <f t="shared" si="0"/>
        <v/>
      </c>
      <c r="AI42" s="209" t="str">
        <f t="shared" si="0"/>
        <v/>
      </c>
      <c r="AJ42" s="209" t="str">
        <f t="shared" si="0"/>
        <v/>
      </c>
      <c r="AK42" s="209" t="str">
        <f t="shared" si="0"/>
        <v/>
      </c>
      <c r="AL42" s="209" t="str">
        <f t="shared" si="0"/>
        <v/>
      </c>
      <c r="AM42" s="69" t="str">
        <f t="shared" si="0"/>
        <v/>
      </c>
      <c r="AN42" s="103"/>
      <c r="AO42" s="233"/>
      <c r="AP42" s="234" t="str">
        <f>IF(AP41="","",IF(AO42="","",AP28))</f>
        <v/>
      </c>
      <c r="AQ42" s="111" t="str">
        <f t="shared" si="1"/>
        <v/>
      </c>
      <c r="AR42" s="253" t="str">
        <f t="shared" si="5"/>
        <v/>
      </c>
      <c r="AS42" s="189"/>
    </row>
    <row r="43" spans="1:45" x14ac:dyDescent="0.25">
      <c r="A43" s="369">
        <v>44440</v>
      </c>
      <c r="B43" s="412"/>
      <c r="C43" s="158"/>
      <c r="D43" s="159"/>
      <c r="E43" s="159"/>
      <c r="F43" s="159"/>
      <c r="G43" s="159"/>
      <c r="H43" s="159"/>
      <c r="I43" s="159"/>
      <c r="J43" s="159"/>
      <c r="K43" s="29" t="str">
        <f t="shared" si="2"/>
        <v/>
      </c>
      <c r="L43" s="198" t="str">
        <f>IF(I9=0,"",IF(C43="","",C43-I9))</f>
        <v/>
      </c>
      <c r="M43" s="26" t="str">
        <f>IF(I10=0,"",IF(D43="","",D43-I10))</f>
        <v/>
      </c>
      <c r="N43" s="26" t="str">
        <f>IF(I11=0,"",IF(E43="","",E43-I11))</f>
        <v/>
      </c>
      <c r="O43" s="26" t="str">
        <f>IF(I12=0,"",IF(F43="","",F43-I12))</f>
        <v/>
      </c>
      <c r="P43" s="26" t="str">
        <f>IF(I13=0,"",IF(G43="","",G43-I13))</f>
        <v/>
      </c>
      <c r="Q43" s="170" t="str">
        <f>IF(I14=0,"",IF(H43="","",H43-I14))</f>
        <v/>
      </c>
      <c r="R43" s="170" t="str">
        <f>IF(I15=0,"",IF(I43="","",I43-I15))</f>
        <v/>
      </c>
      <c r="S43" s="170" t="str">
        <f>IF(I16=0,"",IF(J43="","",J43-I16))</f>
        <v/>
      </c>
      <c r="T43" s="76" t="str">
        <f t="shared" si="3"/>
        <v/>
      </c>
      <c r="U43" s="174"/>
      <c r="V43" s="175"/>
      <c r="W43" s="204"/>
      <c r="X43" s="204"/>
      <c r="Y43" s="204"/>
      <c r="Z43" s="204"/>
      <c r="AA43" s="204"/>
      <c r="AB43" s="204"/>
      <c r="AC43" s="176" t="str">
        <f t="shared" si="4"/>
        <v/>
      </c>
      <c r="AD43" s="207" t="str">
        <f>IF(K17=0,"",IF(AC43="","",AC43-K17))</f>
        <v/>
      </c>
      <c r="AE43" s="108" t="str">
        <f t="shared" si="0"/>
        <v/>
      </c>
      <c r="AF43" s="90" t="str">
        <f t="shared" si="0"/>
        <v/>
      </c>
      <c r="AG43" s="209" t="str">
        <f t="shared" si="0"/>
        <v/>
      </c>
      <c r="AH43" s="209" t="str">
        <f t="shared" si="0"/>
        <v/>
      </c>
      <c r="AI43" s="209" t="str">
        <f t="shared" si="0"/>
        <v/>
      </c>
      <c r="AJ43" s="209" t="str">
        <f t="shared" si="0"/>
        <v/>
      </c>
      <c r="AK43" s="209" t="str">
        <f t="shared" si="0"/>
        <v/>
      </c>
      <c r="AL43" s="209" t="str">
        <f t="shared" si="0"/>
        <v/>
      </c>
      <c r="AM43" s="69" t="str">
        <f t="shared" si="0"/>
        <v/>
      </c>
      <c r="AN43" s="103"/>
      <c r="AO43" s="233"/>
      <c r="AP43" s="234" t="str">
        <f>IF(AP42="","",IF(AO43="","",AP28))</f>
        <v/>
      </c>
      <c r="AQ43" s="111" t="str">
        <f t="shared" si="1"/>
        <v/>
      </c>
      <c r="AR43" s="253" t="str">
        <f t="shared" si="5"/>
        <v/>
      </c>
      <c r="AS43" s="189"/>
    </row>
    <row r="44" spans="1:45" x14ac:dyDescent="0.25">
      <c r="A44" s="369">
        <v>44470</v>
      </c>
      <c r="B44" s="412"/>
      <c r="C44" s="158"/>
      <c r="D44" s="159"/>
      <c r="E44" s="159"/>
      <c r="F44" s="159"/>
      <c r="G44" s="159"/>
      <c r="H44" s="159"/>
      <c r="I44" s="159"/>
      <c r="J44" s="159"/>
      <c r="K44" s="29" t="str">
        <f t="shared" si="2"/>
        <v/>
      </c>
      <c r="L44" s="198" t="str">
        <f>IF(I9=0,"",IF(C44="","",C44-I9))</f>
        <v/>
      </c>
      <c r="M44" s="26" t="str">
        <f>IF(I10=0,"",IF(D44="","",D44-I10))</f>
        <v/>
      </c>
      <c r="N44" s="26" t="str">
        <f>IF(I11=0,"",IF(E44="","",E44-I11))</f>
        <v/>
      </c>
      <c r="O44" s="26" t="str">
        <f>IF(I12=0,"",IF(F44="","",F44-I12))</f>
        <v/>
      </c>
      <c r="P44" s="26" t="str">
        <f>IF(I13=0,"",IF(G44="","",G44-I13))</f>
        <v/>
      </c>
      <c r="Q44" s="170" t="str">
        <f>IF(I14=0,"",IF(H44="","",H44-I14))</f>
        <v/>
      </c>
      <c r="R44" s="170" t="str">
        <f>IF(I15=0,"",IF(I44="","",I44-I15))</f>
        <v/>
      </c>
      <c r="S44" s="170" t="str">
        <f>IF(I16=0,"",IF(J44="","",J44-I16))</f>
        <v/>
      </c>
      <c r="T44" s="76" t="str">
        <f t="shared" si="3"/>
        <v/>
      </c>
      <c r="U44" s="174"/>
      <c r="V44" s="175"/>
      <c r="W44" s="204"/>
      <c r="X44" s="204"/>
      <c r="Y44" s="204"/>
      <c r="Z44" s="204"/>
      <c r="AA44" s="204"/>
      <c r="AB44" s="204"/>
      <c r="AC44" s="176" t="str">
        <f t="shared" si="4"/>
        <v/>
      </c>
      <c r="AD44" s="207" t="str">
        <f>IF(K17=0,"",IF(AC44="","",AC44-K17))</f>
        <v/>
      </c>
      <c r="AE44" s="108" t="str">
        <f t="shared" ref="AE44:AM57" si="6">IF(C44=0,"",IF(U44="","",U44/C44))</f>
        <v/>
      </c>
      <c r="AF44" s="90" t="str">
        <f t="shared" si="6"/>
        <v/>
      </c>
      <c r="AG44" s="209" t="str">
        <f t="shared" si="6"/>
        <v/>
      </c>
      <c r="AH44" s="209" t="str">
        <f t="shared" si="6"/>
        <v/>
      </c>
      <c r="AI44" s="209" t="str">
        <f t="shared" si="6"/>
        <v/>
      </c>
      <c r="AJ44" s="209" t="str">
        <f t="shared" si="6"/>
        <v/>
      </c>
      <c r="AK44" s="209" t="str">
        <f t="shared" si="6"/>
        <v/>
      </c>
      <c r="AL44" s="209" t="str">
        <f t="shared" si="6"/>
        <v/>
      </c>
      <c r="AM44" s="69" t="str">
        <f t="shared" si="6"/>
        <v/>
      </c>
      <c r="AN44" s="103"/>
      <c r="AO44" s="233"/>
      <c r="AP44" s="234" t="str">
        <f>IF(AP43="","",IF(AO44="","",AP28))</f>
        <v/>
      </c>
      <c r="AQ44" s="111" t="str">
        <f t="shared" si="1"/>
        <v/>
      </c>
      <c r="AR44" s="253" t="str">
        <f t="shared" si="5"/>
        <v/>
      </c>
      <c r="AS44" s="189"/>
    </row>
    <row r="45" spans="1:45" x14ac:dyDescent="0.25">
      <c r="A45" s="369">
        <v>44501</v>
      </c>
      <c r="B45" s="412"/>
      <c r="C45" s="158"/>
      <c r="D45" s="159"/>
      <c r="E45" s="159"/>
      <c r="F45" s="159"/>
      <c r="G45" s="159"/>
      <c r="H45" s="159"/>
      <c r="I45" s="159"/>
      <c r="J45" s="159"/>
      <c r="K45" s="29" t="str">
        <f t="shared" si="2"/>
        <v/>
      </c>
      <c r="L45" s="198" t="str">
        <f>IF(I9=0,"",IF(C45="","",C45-I9))</f>
        <v/>
      </c>
      <c r="M45" s="26" t="str">
        <f>IF(I10=0,"",IF(D45="","",D45-I10))</f>
        <v/>
      </c>
      <c r="N45" s="26" t="str">
        <f>IF(I11=0,"",IF(E45="","",E45-I11))</f>
        <v/>
      </c>
      <c r="O45" s="26" t="str">
        <f>IF(I12=0,"",IF(F45="","",F45-I12))</f>
        <v/>
      </c>
      <c r="P45" s="26" t="str">
        <f>IF(I13=0,"",IF(G45="","",G45-I13))</f>
        <v/>
      </c>
      <c r="Q45" s="170" t="str">
        <f>IF(I14=0,"",IF(H45="","",H45-I14))</f>
        <v/>
      </c>
      <c r="R45" s="170" t="str">
        <f>IF(I15=0,"",IF(I45="","",I45-I15))</f>
        <v/>
      </c>
      <c r="S45" s="170" t="str">
        <f>IF(I16=0,"",IF(J45="","",J45-I16))</f>
        <v/>
      </c>
      <c r="T45" s="76" t="str">
        <f t="shared" si="3"/>
        <v/>
      </c>
      <c r="U45" s="174"/>
      <c r="V45" s="175"/>
      <c r="W45" s="204"/>
      <c r="X45" s="204"/>
      <c r="Y45" s="204"/>
      <c r="Z45" s="204"/>
      <c r="AA45" s="204"/>
      <c r="AB45" s="204"/>
      <c r="AC45" s="176" t="str">
        <f t="shared" si="4"/>
        <v/>
      </c>
      <c r="AD45" s="207" t="str">
        <f>IF(K17=0,"",IF(AC45="","",AC45-K17))</f>
        <v/>
      </c>
      <c r="AE45" s="108" t="str">
        <f t="shared" si="6"/>
        <v/>
      </c>
      <c r="AF45" s="90" t="str">
        <f t="shared" si="6"/>
        <v/>
      </c>
      <c r="AG45" s="209" t="str">
        <f t="shared" si="6"/>
        <v/>
      </c>
      <c r="AH45" s="209" t="str">
        <f t="shared" si="6"/>
        <v/>
      </c>
      <c r="AI45" s="209" t="str">
        <f t="shared" si="6"/>
        <v/>
      </c>
      <c r="AJ45" s="209" t="str">
        <f t="shared" si="6"/>
        <v/>
      </c>
      <c r="AK45" s="209" t="str">
        <f t="shared" si="6"/>
        <v/>
      </c>
      <c r="AL45" s="209" t="str">
        <f t="shared" si="6"/>
        <v/>
      </c>
      <c r="AM45" s="69" t="str">
        <f t="shared" si="6"/>
        <v/>
      </c>
      <c r="AN45" s="103"/>
      <c r="AO45" s="233"/>
      <c r="AP45" s="234" t="str">
        <f>IF(AP44="","",IF(AO45="","",AP28))</f>
        <v/>
      </c>
      <c r="AQ45" s="111" t="str">
        <f t="shared" si="1"/>
        <v/>
      </c>
      <c r="AR45" s="253" t="str">
        <f t="shared" si="5"/>
        <v/>
      </c>
      <c r="AS45" s="189"/>
    </row>
    <row r="46" spans="1:45" x14ac:dyDescent="0.25">
      <c r="A46" s="369">
        <v>44531</v>
      </c>
      <c r="B46" s="412"/>
      <c r="C46" s="158"/>
      <c r="D46" s="159"/>
      <c r="E46" s="159"/>
      <c r="F46" s="159"/>
      <c r="G46" s="159"/>
      <c r="H46" s="159"/>
      <c r="I46" s="159"/>
      <c r="J46" s="159"/>
      <c r="K46" s="29" t="str">
        <f t="shared" si="2"/>
        <v/>
      </c>
      <c r="L46" s="198" t="str">
        <f>IF(I9=0,"",IF(C46="","",C46-I9))</f>
        <v/>
      </c>
      <c r="M46" s="26" t="str">
        <f>IF(I10=0,"",IF(D46="","",D46-I10))</f>
        <v/>
      </c>
      <c r="N46" s="26" t="str">
        <f>IF(I11=0,"",IF(E46="","",E46-I11))</f>
        <v/>
      </c>
      <c r="O46" s="26" t="str">
        <f>IF(I12=0,"",IF(F46="","",F46-I12))</f>
        <v/>
      </c>
      <c r="P46" s="26" t="str">
        <f>IF(I13=0,"",IF(G46="","",G46-I13))</f>
        <v/>
      </c>
      <c r="Q46" s="170" t="str">
        <f>IF(I14=0,"",IF(H46="","",H46-I14))</f>
        <v/>
      </c>
      <c r="R46" s="170" t="str">
        <f>IF(I15=0,"",IF(I46="","",I46-I15))</f>
        <v/>
      </c>
      <c r="S46" s="170" t="str">
        <f>IF(I16=0,"",IF(J46="","",J46-I16))</f>
        <v/>
      </c>
      <c r="T46" s="76" t="str">
        <f t="shared" si="3"/>
        <v/>
      </c>
      <c r="U46" s="174"/>
      <c r="V46" s="175"/>
      <c r="W46" s="204"/>
      <c r="X46" s="204"/>
      <c r="Y46" s="204"/>
      <c r="Z46" s="204"/>
      <c r="AA46" s="204"/>
      <c r="AB46" s="204"/>
      <c r="AC46" s="176" t="str">
        <f t="shared" si="4"/>
        <v/>
      </c>
      <c r="AD46" s="207" t="str">
        <f>IF(K17=0,"",IF(AC46="","",AC46-K17))</f>
        <v/>
      </c>
      <c r="AE46" s="108" t="str">
        <f t="shared" si="6"/>
        <v/>
      </c>
      <c r="AF46" s="90" t="str">
        <f t="shared" si="6"/>
        <v/>
      </c>
      <c r="AG46" s="209" t="str">
        <f t="shared" si="6"/>
        <v/>
      </c>
      <c r="AH46" s="209" t="str">
        <f t="shared" si="6"/>
        <v/>
      </c>
      <c r="AI46" s="209" t="str">
        <f t="shared" si="6"/>
        <v/>
      </c>
      <c r="AJ46" s="209" t="str">
        <f t="shared" si="6"/>
        <v/>
      </c>
      <c r="AK46" s="209" t="str">
        <f t="shared" si="6"/>
        <v/>
      </c>
      <c r="AL46" s="209" t="str">
        <f t="shared" si="6"/>
        <v/>
      </c>
      <c r="AM46" s="69" t="str">
        <f t="shared" si="6"/>
        <v/>
      </c>
      <c r="AN46" s="103"/>
      <c r="AO46" s="233"/>
      <c r="AP46" s="234" t="str">
        <f>IF(AP45="","",IF(AO46="","",AP28))</f>
        <v/>
      </c>
      <c r="AQ46" s="111" t="str">
        <f t="shared" si="1"/>
        <v/>
      </c>
      <c r="AR46" s="253" t="str">
        <f t="shared" si="5"/>
        <v/>
      </c>
      <c r="AS46" s="189"/>
    </row>
    <row r="47" spans="1:45" x14ac:dyDescent="0.25">
      <c r="A47" s="369">
        <v>44562</v>
      </c>
      <c r="B47" s="412"/>
      <c r="C47" s="158"/>
      <c r="D47" s="159"/>
      <c r="E47" s="159"/>
      <c r="F47" s="159"/>
      <c r="G47" s="159"/>
      <c r="H47" s="159"/>
      <c r="I47" s="159"/>
      <c r="J47" s="159"/>
      <c r="K47" s="29" t="str">
        <f t="shared" si="2"/>
        <v/>
      </c>
      <c r="L47" s="198" t="str">
        <f>IF(I9=0,"",IF(C47="","",C47-I9))</f>
        <v/>
      </c>
      <c r="M47" s="26" t="str">
        <f>IF(I10=0,"",IF(D47="","",D47-I10))</f>
        <v/>
      </c>
      <c r="N47" s="26" t="str">
        <f>IF(I11=0,"",IF(E47="","",E47-I11))</f>
        <v/>
      </c>
      <c r="O47" s="26" t="str">
        <f>IF(I12=0,"",IF(F47="","",F47-I12))</f>
        <v/>
      </c>
      <c r="P47" s="26" t="str">
        <f>IF(I13=0,"",IF(G47="","",G47-I13))</f>
        <v/>
      </c>
      <c r="Q47" s="170" t="str">
        <f>IF(I14=0,"",IF(H47="","",H47-I14))</f>
        <v/>
      </c>
      <c r="R47" s="170" t="str">
        <f>IF(I15=0,"",IF(I47="","",I47-I15))</f>
        <v/>
      </c>
      <c r="S47" s="170" t="str">
        <f>IF(I16=0,"",IF(J47="","",J47-I16))</f>
        <v/>
      </c>
      <c r="T47" s="76" t="str">
        <f t="shared" si="3"/>
        <v/>
      </c>
      <c r="U47" s="174"/>
      <c r="V47" s="175"/>
      <c r="W47" s="204"/>
      <c r="X47" s="204"/>
      <c r="Y47" s="204"/>
      <c r="Z47" s="204"/>
      <c r="AA47" s="204"/>
      <c r="AB47" s="204"/>
      <c r="AC47" s="176" t="str">
        <f t="shared" si="4"/>
        <v/>
      </c>
      <c r="AD47" s="207" t="str">
        <f>IF(K17=0,"",IF(AC47="","",AC47-K17))</f>
        <v/>
      </c>
      <c r="AE47" s="108" t="str">
        <f t="shared" si="6"/>
        <v/>
      </c>
      <c r="AF47" s="90" t="str">
        <f t="shared" si="6"/>
        <v/>
      </c>
      <c r="AG47" s="209" t="str">
        <f t="shared" si="6"/>
        <v/>
      </c>
      <c r="AH47" s="209" t="str">
        <f t="shared" si="6"/>
        <v/>
      </c>
      <c r="AI47" s="209" t="str">
        <f t="shared" si="6"/>
        <v/>
      </c>
      <c r="AJ47" s="209" t="str">
        <f t="shared" si="6"/>
        <v/>
      </c>
      <c r="AK47" s="209" t="str">
        <f t="shared" si="6"/>
        <v/>
      </c>
      <c r="AL47" s="209" t="str">
        <f t="shared" si="6"/>
        <v/>
      </c>
      <c r="AM47" s="69" t="str">
        <f t="shared" si="6"/>
        <v/>
      </c>
      <c r="AN47" s="103"/>
      <c r="AO47" s="233"/>
      <c r="AP47" s="234" t="str">
        <f>IF(AP46="","",IF(AO47="","",AP28))</f>
        <v/>
      </c>
      <c r="AQ47" s="111" t="str">
        <f t="shared" si="1"/>
        <v/>
      </c>
      <c r="AR47" s="253" t="str">
        <f t="shared" si="5"/>
        <v/>
      </c>
      <c r="AS47" s="189"/>
    </row>
    <row r="48" spans="1:45" x14ac:dyDescent="0.25">
      <c r="A48" s="369">
        <v>44593</v>
      </c>
      <c r="B48" s="412"/>
      <c r="C48" s="158"/>
      <c r="D48" s="159"/>
      <c r="E48" s="159"/>
      <c r="F48" s="159"/>
      <c r="G48" s="159"/>
      <c r="H48" s="159"/>
      <c r="I48" s="159"/>
      <c r="J48" s="159"/>
      <c r="K48" s="29" t="str">
        <f t="shared" si="2"/>
        <v/>
      </c>
      <c r="L48" s="198" t="str">
        <f>IF(I9=0,"",IF(C48="","",C48-I9))</f>
        <v/>
      </c>
      <c r="M48" s="26" t="str">
        <f>IF(I10=0,"",IF(D48="","",D48-I10))</f>
        <v/>
      </c>
      <c r="N48" s="26" t="str">
        <f>IF(I11=0,"",IF(E48="","",E48-I11))</f>
        <v/>
      </c>
      <c r="O48" s="26" t="str">
        <f>IF(I12=0,"",IF(F48="","",F48-I12))</f>
        <v/>
      </c>
      <c r="P48" s="26" t="str">
        <f>IF(I13=0,"",IF(G48="","",G48-I13))</f>
        <v/>
      </c>
      <c r="Q48" s="170" t="str">
        <f>IF(I14=0,"",IF(H48="","",H48-I14))</f>
        <v/>
      </c>
      <c r="R48" s="170" t="str">
        <f>IF(I15=0,"",IF(I48="","",I48-I15))</f>
        <v/>
      </c>
      <c r="S48" s="170" t="str">
        <f>IF(I16=0,"",IF(J48="","",J48-I16))</f>
        <v/>
      </c>
      <c r="T48" s="76" t="str">
        <f t="shared" si="3"/>
        <v/>
      </c>
      <c r="U48" s="174"/>
      <c r="V48" s="175"/>
      <c r="W48" s="204"/>
      <c r="X48" s="204"/>
      <c r="Y48" s="204"/>
      <c r="Z48" s="204"/>
      <c r="AA48" s="204"/>
      <c r="AB48" s="204"/>
      <c r="AC48" s="176" t="str">
        <f t="shared" si="4"/>
        <v/>
      </c>
      <c r="AD48" s="207" t="str">
        <f>IF(K17=0,"",IF(AC48="","",AC48-K17))</f>
        <v/>
      </c>
      <c r="AE48" s="108" t="str">
        <f t="shared" si="6"/>
        <v/>
      </c>
      <c r="AF48" s="90" t="str">
        <f t="shared" si="6"/>
        <v/>
      </c>
      <c r="AG48" s="209" t="str">
        <f t="shared" si="6"/>
        <v/>
      </c>
      <c r="AH48" s="209" t="str">
        <f t="shared" si="6"/>
        <v/>
      </c>
      <c r="AI48" s="209" t="str">
        <f t="shared" si="6"/>
        <v/>
      </c>
      <c r="AJ48" s="209" t="str">
        <f t="shared" si="6"/>
        <v/>
      </c>
      <c r="AK48" s="209" t="str">
        <f t="shared" si="6"/>
        <v/>
      </c>
      <c r="AL48" s="209" t="str">
        <f t="shared" si="6"/>
        <v/>
      </c>
      <c r="AM48" s="69" t="str">
        <f t="shared" si="6"/>
        <v/>
      </c>
      <c r="AN48" s="103"/>
      <c r="AO48" s="233"/>
      <c r="AP48" s="234" t="str">
        <f>IF(AP47="","",IF(AO48="","",AP28))</f>
        <v/>
      </c>
      <c r="AQ48" s="111" t="str">
        <f t="shared" si="1"/>
        <v/>
      </c>
      <c r="AR48" s="253" t="str">
        <f t="shared" si="5"/>
        <v/>
      </c>
      <c r="AS48" s="189"/>
    </row>
    <row r="49" spans="1:45" x14ac:dyDescent="0.25">
      <c r="A49" s="369">
        <v>44621</v>
      </c>
      <c r="B49" s="412"/>
      <c r="C49" s="158"/>
      <c r="D49" s="159"/>
      <c r="E49" s="159"/>
      <c r="F49" s="159"/>
      <c r="G49" s="159"/>
      <c r="H49" s="159"/>
      <c r="I49" s="159"/>
      <c r="J49" s="159"/>
      <c r="K49" s="29" t="str">
        <f t="shared" si="2"/>
        <v/>
      </c>
      <c r="L49" s="198" t="str">
        <f>IF(I9=0,"",IF(C49="","",C49-I9))</f>
        <v/>
      </c>
      <c r="M49" s="26" t="str">
        <f>IF(I10=0,"",IF(D49="","",D49-I10))</f>
        <v/>
      </c>
      <c r="N49" s="26" t="str">
        <f>IF(I11=0,"",IF(E49="","",E49-I11))</f>
        <v/>
      </c>
      <c r="O49" s="26" t="str">
        <f>IF(I12=0,"",IF(F49="","",F49-I12))</f>
        <v/>
      </c>
      <c r="P49" s="26" t="str">
        <f>IF(I13=0,"",IF(G49="","",G49-I13))</f>
        <v/>
      </c>
      <c r="Q49" s="170" t="str">
        <f>IF(I14=0,"",IF(H49="","",H49-I14))</f>
        <v/>
      </c>
      <c r="R49" s="170" t="str">
        <f>IF(I15=0,"",IF(I49="","",I49-I15))</f>
        <v/>
      </c>
      <c r="S49" s="170" t="str">
        <f>IF(I16=0,"",IF(J49="","",J49-I16))</f>
        <v/>
      </c>
      <c r="T49" s="76" t="str">
        <f t="shared" si="3"/>
        <v/>
      </c>
      <c r="U49" s="174"/>
      <c r="V49" s="175"/>
      <c r="W49" s="204"/>
      <c r="X49" s="204"/>
      <c r="Y49" s="204"/>
      <c r="Z49" s="204"/>
      <c r="AA49" s="204"/>
      <c r="AB49" s="204"/>
      <c r="AC49" s="176" t="str">
        <f t="shared" si="4"/>
        <v/>
      </c>
      <c r="AD49" s="207" t="str">
        <f>IF(K17=0,"",IF(AC49="","",AC49-K17))</f>
        <v/>
      </c>
      <c r="AE49" s="108" t="str">
        <f t="shared" si="6"/>
        <v/>
      </c>
      <c r="AF49" s="90" t="str">
        <f t="shared" si="6"/>
        <v/>
      </c>
      <c r="AG49" s="209" t="str">
        <f t="shared" si="6"/>
        <v/>
      </c>
      <c r="AH49" s="209" t="str">
        <f t="shared" si="6"/>
        <v/>
      </c>
      <c r="AI49" s="209" t="str">
        <f t="shared" si="6"/>
        <v/>
      </c>
      <c r="AJ49" s="209" t="str">
        <f t="shared" si="6"/>
        <v/>
      </c>
      <c r="AK49" s="209" t="str">
        <f t="shared" si="6"/>
        <v/>
      </c>
      <c r="AL49" s="209" t="str">
        <f t="shared" si="6"/>
        <v/>
      </c>
      <c r="AM49" s="69" t="str">
        <f t="shared" si="6"/>
        <v/>
      </c>
      <c r="AN49" s="103"/>
      <c r="AO49" s="233"/>
      <c r="AP49" s="234" t="str">
        <f>IF(AP48="","",IF(AO49="","",AP28))</f>
        <v/>
      </c>
      <c r="AQ49" s="111" t="str">
        <f t="shared" si="1"/>
        <v/>
      </c>
      <c r="AR49" s="253" t="str">
        <f t="shared" si="5"/>
        <v/>
      </c>
      <c r="AS49" s="189"/>
    </row>
    <row r="50" spans="1:45" x14ac:dyDescent="0.25">
      <c r="A50" s="369">
        <v>44652</v>
      </c>
      <c r="B50" s="412"/>
      <c r="C50" s="158"/>
      <c r="D50" s="159"/>
      <c r="E50" s="159"/>
      <c r="F50" s="159"/>
      <c r="G50" s="159"/>
      <c r="H50" s="159"/>
      <c r="I50" s="159"/>
      <c r="J50" s="159"/>
      <c r="K50" s="29" t="str">
        <f t="shared" si="2"/>
        <v/>
      </c>
      <c r="L50" s="198" t="str">
        <f>IF(I9=0,"",IF(C50="","",C50-I9))</f>
        <v/>
      </c>
      <c r="M50" s="26" t="str">
        <f>IF(I10=0,"",IF(D50="","",D50-I10))</f>
        <v/>
      </c>
      <c r="N50" s="26" t="str">
        <f>IF(I11=0,"",IF(E50="","",E50-I11))</f>
        <v/>
      </c>
      <c r="O50" s="26" t="str">
        <f>IF(I12=0,"",IF(F50="","",F50-I12))</f>
        <v/>
      </c>
      <c r="P50" s="26" t="str">
        <f>IF(I13=0,"",IF(G50="","",G50-I13))</f>
        <v/>
      </c>
      <c r="Q50" s="170" t="str">
        <f>IF(I14=0,"",IF(H50="","",H50-I14))</f>
        <v/>
      </c>
      <c r="R50" s="170" t="str">
        <f>IF(I15=0,"",IF(I50="","",I50-I15))</f>
        <v/>
      </c>
      <c r="S50" s="170" t="str">
        <f>IF(I16=0,"",IF(J50="","",J50-I16))</f>
        <v/>
      </c>
      <c r="T50" s="76" t="str">
        <f t="shared" si="3"/>
        <v/>
      </c>
      <c r="U50" s="174"/>
      <c r="V50" s="175"/>
      <c r="W50" s="204"/>
      <c r="X50" s="204"/>
      <c r="Y50" s="204"/>
      <c r="Z50" s="204"/>
      <c r="AA50" s="204"/>
      <c r="AB50" s="204"/>
      <c r="AC50" s="176" t="str">
        <f t="shared" si="4"/>
        <v/>
      </c>
      <c r="AD50" s="207" t="str">
        <f>IF(K17=0,"",IF(AC50="","",AC50-K17))</f>
        <v/>
      </c>
      <c r="AE50" s="108" t="str">
        <f t="shared" si="6"/>
        <v/>
      </c>
      <c r="AF50" s="90" t="str">
        <f t="shared" si="6"/>
        <v/>
      </c>
      <c r="AG50" s="209" t="str">
        <f t="shared" si="6"/>
        <v/>
      </c>
      <c r="AH50" s="209" t="str">
        <f t="shared" si="6"/>
        <v/>
      </c>
      <c r="AI50" s="209" t="str">
        <f t="shared" si="6"/>
        <v/>
      </c>
      <c r="AJ50" s="209" t="str">
        <f t="shared" si="6"/>
        <v/>
      </c>
      <c r="AK50" s="209" t="str">
        <f t="shared" si="6"/>
        <v/>
      </c>
      <c r="AL50" s="209" t="str">
        <f t="shared" si="6"/>
        <v/>
      </c>
      <c r="AM50" s="69" t="str">
        <f t="shared" si="6"/>
        <v/>
      </c>
      <c r="AN50" s="103"/>
      <c r="AO50" s="233"/>
      <c r="AP50" s="234" t="str">
        <f>IF(AP49="","",IF(AO50="","",AP28))</f>
        <v/>
      </c>
      <c r="AQ50" s="111" t="str">
        <f t="shared" si="1"/>
        <v/>
      </c>
      <c r="AR50" s="253" t="str">
        <f t="shared" si="5"/>
        <v/>
      </c>
      <c r="AS50" s="189"/>
    </row>
    <row r="51" spans="1:45" x14ac:dyDescent="0.25">
      <c r="A51" s="369">
        <v>44682</v>
      </c>
      <c r="B51" s="412"/>
      <c r="C51" s="158"/>
      <c r="D51" s="159"/>
      <c r="E51" s="159"/>
      <c r="F51" s="159"/>
      <c r="G51" s="159"/>
      <c r="H51" s="159"/>
      <c r="I51" s="159"/>
      <c r="J51" s="159"/>
      <c r="K51" s="29" t="str">
        <f t="shared" si="2"/>
        <v/>
      </c>
      <c r="L51" s="198" t="str">
        <f>IF(I9=0,"",IF(C51="","",C51-I9))</f>
        <v/>
      </c>
      <c r="M51" s="26" t="str">
        <f>IF(I10=0,"",IF(D51="","",D51-I10))</f>
        <v/>
      </c>
      <c r="N51" s="26" t="str">
        <f>IF(I11=0,"",IF(E51="","",E51-I11))</f>
        <v/>
      </c>
      <c r="O51" s="26" t="str">
        <f>IF(I12=0,"",IF(F51="","",F51-I12))</f>
        <v/>
      </c>
      <c r="P51" s="26" t="str">
        <f>IF(I13=0,"",IF(G51="","",G51-I13))</f>
        <v/>
      </c>
      <c r="Q51" s="170" t="str">
        <f>IF(I14=0,"",IF(H51="","",H51-I14))</f>
        <v/>
      </c>
      <c r="R51" s="170" t="str">
        <f>IF(I15=0,"",IF(I51="","",I51-I15))</f>
        <v/>
      </c>
      <c r="S51" s="170" t="str">
        <f>IF(I16=0,"",IF(J51="","",J51-I16))</f>
        <v/>
      </c>
      <c r="T51" s="76" t="str">
        <f t="shared" si="3"/>
        <v/>
      </c>
      <c r="U51" s="174"/>
      <c r="V51" s="175"/>
      <c r="W51" s="204"/>
      <c r="X51" s="204"/>
      <c r="Y51" s="204"/>
      <c r="Z51" s="204"/>
      <c r="AA51" s="204"/>
      <c r="AB51" s="204"/>
      <c r="AC51" s="176" t="str">
        <f t="shared" si="4"/>
        <v/>
      </c>
      <c r="AD51" s="207" t="str">
        <f>IF(K17=0,"",IF(AC51="","",AC51-K17))</f>
        <v/>
      </c>
      <c r="AE51" s="108" t="str">
        <f t="shared" si="6"/>
        <v/>
      </c>
      <c r="AF51" s="90" t="str">
        <f t="shared" si="6"/>
        <v/>
      </c>
      <c r="AG51" s="209" t="str">
        <f t="shared" si="6"/>
        <v/>
      </c>
      <c r="AH51" s="209" t="str">
        <f t="shared" si="6"/>
        <v/>
      </c>
      <c r="AI51" s="209" t="str">
        <f t="shared" si="6"/>
        <v/>
      </c>
      <c r="AJ51" s="209" t="str">
        <f t="shared" si="6"/>
        <v/>
      </c>
      <c r="AK51" s="209" t="str">
        <f t="shared" si="6"/>
        <v/>
      </c>
      <c r="AL51" s="209" t="str">
        <f t="shared" si="6"/>
        <v/>
      </c>
      <c r="AM51" s="69" t="str">
        <f t="shared" si="6"/>
        <v/>
      </c>
      <c r="AN51" s="103"/>
      <c r="AO51" s="233"/>
      <c r="AP51" s="234" t="str">
        <f>IF(AP50="","",IF(AO51="","",AP28))</f>
        <v/>
      </c>
      <c r="AQ51" s="111" t="str">
        <f t="shared" si="1"/>
        <v/>
      </c>
      <c r="AR51" s="253" t="str">
        <f t="shared" si="5"/>
        <v/>
      </c>
      <c r="AS51" s="189"/>
    </row>
    <row r="52" spans="1:45" x14ac:dyDescent="0.25">
      <c r="A52" s="369">
        <v>44713</v>
      </c>
      <c r="B52" s="412"/>
      <c r="C52" s="158"/>
      <c r="D52" s="159"/>
      <c r="E52" s="159"/>
      <c r="F52" s="159"/>
      <c r="G52" s="159"/>
      <c r="H52" s="159"/>
      <c r="I52" s="159"/>
      <c r="J52" s="159"/>
      <c r="K52" s="29" t="str">
        <f t="shared" si="2"/>
        <v/>
      </c>
      <c r="L52" s="198" t="str">
        <f>IF(I9=0,"",IF(C52="","",C52-I9))</f>
        <v/>
      </c>
      <c r="M52" s="26" t="str">
        <f>IF(I10=0,"",IF(D52="","",D52-I10))</f>
        <v/>
      </c>
      <c r="N52" s="26" t="str">
        <f>IF(I11=0,"",IF(E52="","",E52-I11))</f>
        <v/>
      </c>
      <c r="O52" s="26" t="str">
        <f>IF(I12=0,"",IF(F52="","",F52-I12))</f>
        <v/>
      </c>
      <c r="P52" s="26" t="str">
        <f>IF(I13=0,"",IF(G52="","",G52-I13))</f>
        <v/>
      </c>
      <c r="Q52" s="170" t="str">
        <f>IF(I14=0,"",IF(H52="","",H52-I14))</f>
        <v/>
      </c>
      <c r="R52" s="170" t="str">
        <f>IF(I15=0,"",IF(I52="","",I52-I15))</f>
        <v/>
      </c>
      <c r="S52" s="170" t="str">
        <f>IF(I16=0,"",IF(J52="","",J52-I16))</f>
        <v/>
      </c>
      <c r="T52" s="76" t="str">
        <f t="shared" si="3"/>
        <v/>
      </c>
      <c r="U52" s="174"/>
      <c r="V52" s="175"/>
      <c r="W52" s="204"/>
      <c r="X52" s="204"/>
      <c r="Y52" s="204"/>
      <c r="Z52" s="204"/>
      <c r="AA52" s="204"/>
      <c r="AB52" s="204"/>
      <c r="AC52" s="176" t="str">
        <f t="shared" si="4"/>
        <v/>
      </c>
      <c r="AD52" s="207" t="str">
        <f>IF(K17=0,"",IF(AC52="","",AC52-K17))</f>
        <v/>
      </c>
      <c r="AE52" s="108" t="str">
        <f t="shared" si="6"/>
        <v/>
      </c>
      <c r="AF52" s="90" t="str">
        <f t="shared" si="6"/>
        <v/>
      </c>
      <c r="AG52" s="209" t="str">
        <f t="shared" si="6"/>
        <v/>
      </c>
      <c r="AH52" s="209" t="str">
        <f t="shared" si="6"/>
        <v/>
      </c>
      <c r="AI52" s="209" t="str">
        <f t="shared" si="6"/>
        <v/>
      </c>
      <c r="AJ52" s="209" t="str">
        <f t="shared" si="6"/>
        <v/>
      </c>
      <c r="AK52" s="209" t="str">
        <f t="shared" si="6"/>
        <v/>
      </c>
      <c r="AL52" s="209" t="str">
        <f t="shared" si="6"/>
        <v/>
      </c>
      <c r="AM52" s="69" t="str">
        <f t="shared" si="6"/>
        <v/>
      </c>
      <c r="AN52" s="103"/>
      <c r="AO52" s="233"/>
      <c r="AP52" s="234" t="str">
        <f>IF(AP51="","",IF(AO52="","",AP28))</f>
        <v/>
      </c>
      <c r="AQ52" s="111" t="str">
        <f t="shared" si="1"/>
        <v/>
      </c>
      <c r="AR52" s="253" t="str">
        <f t="shared" si="5"/>
        <v/>
      </c>
      <c r="AS52" s="189"/>
    </row>
    <row r="53" spans="1:45" x14ac:dyDescent="0.25">
      <c r="A53" s="369">
        <v>44743</v>
      </c>
      <c r="B53" s="412"/>
      <c r="C53" s="158"/>
      <c r="D53" s="159"/>
      <c r="E53" s="159"/>
      <c r="F53" s="159"/>
      <c r="G53" s="159"/>
      <c r="H53" s="159"/>
      <c r="I53" s="159"/>
      <c r="J53" s="159"/>
      <c r="K53" s="29" t="str">
        <f t="shared" si="2"/>
        <v/>
      </c>
      <c r="L53" s="198" t="str">
        <f>IF(I9=0,"",IF(C53="","",C53-I9))</f>
        <v/>
      </c>
      <c r="M53" s="26" t="str">
        <f>IF(I10=0,"",IF(D53="","",D53-I10))</f>
        <v/>
      </c>
      <c r="N53" s="26" t="str">
        <f>IF(I11=0,"",IF(E53="","",E53-I11))</f>
        <v/>
      </c>
      <c r="O53" s="26" t="str">
        <f>IF(I12=0,"",IF(F53="","",F53-I12))</f>
        <v/>
      </c>
      <c r="P53" s="26" t="str">
        <f>IF(I13=0,"",IF(G53="","",G53-I13))</f>
        <v/>
      </c>
      <c r="Q53" s="170" t="str">
        <f>IF(I14=0,"",IF(H53="","",H53-I14))</f>
        <v/>
      </c>
      <c r="R53" s="170" t="str">
        <f>IF(I15=0,"",IF(I53="","",I53-I15))</f>
        <v/>
      </c>
      <c r="S53" s="170" t="str">
        <f>IF(I16=0,"",IF(J53="","",J53-I16))</f>
        <v/>
      </c>
      <c r="T53" s="76" t="str">
        <f t="shared" si="3"/>
        <v/>
      </c>
      <c r="U53" s="174"/>
      <c r="V53" s="175"/>
      <c r="W53" s="204"/>
      <c r="X53" s="204"/>
      <c r="Y53" s="204"/>
      <c r="Z53" s="204"/>
      <c r="AA53" s="204"/>
      <c r="AB53" s="204"/>
      <c r="AC53" s="176" t="str">
        <f t="shared" si="4"/>
        <v/>
      </c>
      <c r="AD53" s="207" t="str">
        <f>IF(K17=0,"",IF(AC53="","",AC53-K17))</f>
        <v/>
      </c>
      <c r="AE53" s="108" t="str">
        <f t="shared" si="6"/>
        <v/>
      </c>
      <c r="AF53" s="90" t="str">
        <f t="shared" si="6"/>
        <v/>
      </c>
      <c r="AG53" s="209" t="str">
        <f t="shared" si="6"/>
        <v/>
      </c>
      <c r="AH53" s="209" t="str">
        <f t="shared" si="6"/>
        <v/>
      </c>
      <c r="AI53" s="209" t="str">
        <f t="shared" si="6"/>
        <v/>
      </c>
      <c r="AJ53" s="209" t="str">
        <f t="shared" si="6"/>
        <v/>
      </c>
      <c r="AK53" s="209" t="str">
        <f t="shared" si="6"/>
        <v/>
      </c>
      <c r="AL53" s="209" t="str">
        <f t="shared" si="6"/>
        <v/>
      </c>
      <c r="AM53" s="69" t="str">
        <f t="shared" si="6"/>
        <v/>
      </c>
      <c r="AN53" s="103"/>
      <c r="AO53" s="233"/>
      <c r="AP53" s="234" t="str">
        <f>IF(AP52="","",IF(AO53="","",AP28))</f>
        <v/>
      </c>
      <c r="AQ53" s="111" t="str">
        <f t="shared" si="1"/>
        <v/>
      </c>
      <c r="AR53" s="253" t="str">
        <f t="shared" si="5"/>
        <v/>
      </c>
      <c r="AS53" s="189"/>
    </row>
    <row r="54" spans="1:45" x14ac:dyDescent="0.25">
      <c r="A54" s="369">
        <v>44774</v>
      </c>
      <c r="B54" s="412"/>
      <c r="C54" s="158"/>
      <c r="D54" s="159"/>
      <c r="E54" s="159"/>
      <c r="F54" s="159"/>
      <c r="G54" s="159"/>
      <c r="H54" s="159"/>
      <c r="I54" s="159"/>
      <c r="J54" s="159"/>
      <c r="K54" s="29" t="str">
        <f t="shared" si="2"/>
        <v/>
      </c>
      <c r="L54" s="198" t="str">
        <f>IF(I9=0,"",IF(C54="","",C54-I9))</f>
        <v/>
      </c>
      <c r="M54" s="26" t="str">
        <f>IF(I10=0,"",IF(D54="","",D54-I10))</f>
        <v/>
      </c>
      <c r="N54" s="26" t="str">
        <f>IF(I11=0,"",IF(E54="","",E54-I11))</f>
        <v/>
      </c>
      <c r="O54" s="26" t="str">
        <f>IF(I12=0,"",IF(F54="","",F54-I12))</f>
        <v/>
      </c>
      <c r="P54" s="26" t="str">
        <f>IF(I13=0,"",IF(G54="","",G54-I13))</f>
        <v/>
      </c>
      <c r="Q54" s="170" t="str">
        <f>IF(I14=0,"",IF(H54="","",H54-I14))</f>
        <v/>
      </c>
      <c r="R54" s="170" t="str">
        <f>IF(I15=0,"",IF(I54="","",I54-I15))</f>
        <v/>
      </c>
      <c r="S54" s="170" t="str">
        <f>IF(I16=0,"",IF(J54="","",J54-I16))</f>
        <v/>
      </c>
      <c r="T54" s="76" t="str">
        <f t="shared" si="3"/>
        <v/>
      </c>
      <c r="U54" s="174"/>
      <c r="V54" s="175"/>
      <c r="W54" s="204"/>
      <c r="X54" s="204"/>
      <c r="Y54" s="204"/>
      <c r="Z54" s="204"/>
      <c r="AA54" s="204"/>
      <c r="AB54" s="204"/>
      <c r="AC54" s="176" t="str">
        <f t="shared" si="4"/>
        <v/>
      </c>
      <c r="AD54" s="207" t="str">
        <f>IF(K17=0,"",IF(AC54="","",AC54-K17))</f>
        <v/>
      </c>
      <c r="AE54" s="108" t="str">
        <f t="shared" si="6"/>
        <v/>
      </c>
      <c r="AF54" s="90" t="str">
        <f t="shared" si="6"/>
        <v/>
      </c>
      <c r="AG54" s="209" t="str">
        <f t="shared" si="6"/>
        <v/>
      </c>
      <c r="AH54" s="209" t="str">
        <f t="shared" si="6"/>
        <v/>
      </c>
      <c r="AI54" s="209" t="str">
        <f t="shared" si="6"/>
        <v/>
      </c>
      <c r="AJ54" s="209" t="str">
        <f t="shared" si="6"/>
        <v/>
      </c>
      <c r="AK54" s="209" t="str">
        <f t="shared" si="6"/>
        <v/>
      </c>
      <c r="AL54" s="209" t="str">
        <f t="shared" si="6"/>
        <v/>
      </c>
      <c r="AM54" s="69" t="str">
        <f t="shared" si="6"/>
        <v/>
      </c>
      <c r="AN54" s="103"/>
      <c r="AO54" s="233"/>
      <c r="AP54" s="234" t="str">
        <f>IF(AP53="","",IF(AO54="","",AP28))</f>
        <v/>
      </c>
      <c r="AQ54" s="111" t="str">
        <f t="shared" si="1"/>
        <v/>
      </c>
      <c r="AR54" s="253" t="str">
        <f t="shared" si="5"/>
        <v/>
      </c>
      <c r="AS54" s="189"/>
    </row>
    <row r="55" spans="1:45" x14ac:dyDescent="0.25">
      <c r="A55" s="369">
        <v>44805</v>
      </c>
      <c r="B55" s="412"/>
      <c r="C55" s="158"/>
      <c r="D55" s="159"/>
      <c r="E55" s="159"/>
      <c r="F55" s="159"/>
      <c r="G55" s="159"/>
      <c r="H55" s="159"/>
      <c r="I55" s="159"/>
      <c r="J55" s="159"/>
      <c r="K55" s="29" t="str">
        <f t="shared" si="2"/>
        <v/>
      </c>
      <c r="L55" s="198" t="str">
        <f>IF(I9=0,"",IF(C55="","",C55-I9))</f>
        <v/>
      </c>
      <c r="M55" s="26" t="str">
        <f>IF(I10=0,"",IF(D55="","",D55-I10))</f>
        <v/>
      </c>
      <c r="N55" s="26" t="str">
        <f>IF(I11=0,"",IF(E55="","",E55-I11))</f>
        <v/>
      </c>
      <c r="O55" s="26" t="str">
        <f>IF(I12=0,"",IF(F55="","",F55-I12))</f>
        <v/>
      </c>
      <c r="P55" s="26" t="str">
        <f>IF(I13=0,"",IF(G55="","",G55-I13))</f>
        <v/>
      </c>
      <c r="Q55" s="170" t="str">
        <f>IF(I14=0,"",IF(H55="","",H55-I14))</f>
        <v/>
      </c>
      <c r="R55" s="170" t="str">
        <f>IF(I15=0,"",IF(I55="","",I55-I15))</f>
        <v/>
      </c>
      <c r="S55" s="170" t="str">
        <f>IF(I16=0,"",IF(J55="","",J55-I16))</f>
        <v/>
      </c>
      <c r="T55" s="76" t="str">
        <f t="shared" si="3"/>
        <v/>
      </c>
      <c r="U55" s="174"/>
      <c r="V55" s="175"/>
      <c r="W55" s="204"/>
      <c r="X55" s="204"/>
      <c r="Y55" s="204"/>
      <c r="Z55" s="204"/>
      <c r="AA55" s="204"/>
      <c r="AB55" s="204"/>
      <c r="AC55" s="176" t="str">
        <f t="shared" si="4"/>
        <v/>
      </c>
      <c r="AD55" s="207" t="str">
        <f>IF(K17=0,"",IF(AC55="","",AC55-K17))</f>
        <v/>
      </c>
      <c r="AE55" s="108" t="str">
        <f t="shared" si="6"/>
        <v/>
      </c>
      <c r="AF55" s="90" t="str">
        <f t="shared" si="6"/>
        <v/>
      </c>
      <c r="AG55" s="209" t="str">
        <f t="shared" si="6"/>
        <v/>
      </c>
      <c r="AH55" s="209" t="str">
        <f t="shared" si="6"/>
        <v/>
      </c>
      <c r="AI55" s="209" t="str">
        <f t="shared" si="6"/>
        <v/>
      </c>
      <c r="AJ55" s="209" t="str">
        <f t="shared" si="6"/>
        <v/>
      </c>
      <c r="AK55" s="209" t="str">
        <f t="shared" si="6"/>
        <v/>
      </c>
      <c r="AL55" s="209" t="str">
        <f t="shared" si="6"/>
        <v/>
      </c>
      <c r="AM55" s="69" t="str">
        <f t="shared" si="6"/>
        <v/>
      </c>
      <c r="AN55" s="103"/>
      <c r="AO55" s="233"/>
      <c r="AP55" s="234" t="str">
        <f>IF(AP54="","",IF(AO55="","",AP28))</f>
        <v/>
      </c>
      <c r="AQ55" s="111" t="str">
        <f t="shared" si="1"/>
        <v/>
      </c>
      <c r="AR55" s="253" t="str">
        <f t="shared" si="5"/>
        <v/>
      </c>
      <c r="AS55" s="189"/>
    </row>
    <row r="56" spans="1:45" x14ac:dyDescent="0.25">
      <c r="A56" s="369">
        <v>44835</v>
      </c>
      <c r="B56" s="412"/>
      <c r="C56" s="158"/>
      <c r="D56" s="159"/>
      <c r="E56" s="159"/>
      <c r="F56" s="159"/>
      <c r="G56" s="159"/>
      <c r="H56" s="159"/>
      <c r="I56" s="159"/>
      <c r="J56" s="159"/>
      <c r="K56" s="29" t="str">
        <f t="shared" si="2"/>
        <v/>
      </c>
      <c r="L56" s="198" t="str">
        <f>IF(I9=0,"",IF(C56="","",C56-I9))</f>
        <v/>
      </c>
      <c r="M56" s="26" t="str">
        <f>IF(I10=0,"",IF(D56="","",D56-I10))</f>
        <v/>
      </c>
      <c r="N56" s="26" t="str">
        <f>IF(I11=0,"",IF(E56="","",E56-I11))</f>
        <v/>
      </c>
      <c r="O56" s="26" t="str">
        <f>IF(I12=0,"",IF(F56="","",F56-I12))</f>
        <v/>
      </c>
      <c r="P56" s="26" t="str">
        <f>IF(I13=0,"",IF(G56="","",G56-I13))</f>
        <v/>
      </c>
      <c r="Q56" s="170" t="str">
        <f>IF(I14=0,"",IF(H56="","",H56-I14))</f>
        <v/>
      </c>
      <c r="R56" s="170" t="str">
        <f>IF(I15=0,"",IF(I56="","",I56-I15))</f>
        <v/>
      </c>
      <c r="S56" s="170" t="str">
        <f>IF(I16=0,"",IF(J56="","",J56-I16))</f>
        <v/>
      </c>
      <c r="T56" s="76" t="str">
        <f t="shared" si="3"/>
        <v/>
      </c>
      <c r="U56" s="174"/>
      <c r="V56" s="175"/>
      <c r="W56" s="204"/>
      <c r="X56" s="204"/>
      <c r="Y56" s="204"/>
      <c r="Z56" s="204"/>
      <c r="AA56" s="204"/>
      <c r="AB56" s="204"/>
      <c r="AC56" s="176" t="str">
        <f t="shared" si="4"/>
        <v/>
      </c>
      <c r="AD56" s="207" t="str">
        <f>IF(K17=0,"",IF(AC56="","",AC56-K17))</f>
        <v/>
      </c>
      <c r="AE56" s="108" t="str">
        <f t="shared" si="6"/>
        <v/>
      </c>
      <c r="AF56" s="90" t="str">
        <f t="shared" si="6"/>
        <v/>
      </c>
      <c r="AG56" s="209" t="str">
        <f t="shared" si="6"/>
        <v/>
      </c>
      <c r="AH56" s="209" t="str">
        <f t="shared" si="6"/>
        <v/>
      </c>
      <c r="AI56" s="209" t="str">
        <f t="shared" si="6"/>
        <v/>
      </c>
      <c r="AJ56" s="209" t="str">
        <f t="shared" si="6"/>
        <v/>
      </c>
      <c r="AK56" s="209" t="str">
        <f t="shared" si="6"/>
        <v/>
      </c>
      <c r="AL56" s="209" t="str">
        <f t="shared" si="6"/>
        <v/>
      </c>
      <c r="AM56" s="69" t="str">
        <f t="shared" si="6"/>
        <v/>
      </c>
      <c r="AN56" s="103"/>
      <c r="AO56" s="233"/>
      <c r="AP56" s="234" t="str">
        <f>IF(AP55="","",IF(AO56="","",AP28))</f>
        <v/>
      </c>
      <c r="AQ56" s="111" t="str">
        <f t="shared" si="1"/>
        <v/>
      </c>
      <c r="AR56" s="253" t="str">
        <f t="shared" si="5"/>
        <v/>
      </c>
      <c r="AS56" s="189"/>
    </row>
    <row r="57" spans="1:45" ht="15.75" thickBot="1" x14ac:dyDescent="0.3">
      <c r="A57" s="413">
        <v>44866</v>
      </c>
      <c r="B57" s="414"/>
      <c r="C57" s="194"/>
      <c r="D57" s="195"/>
      <c r="E57" s="195"/>
      <c r="F57" s="195"/>
      <c r="G57" s="195"/>
      <c r="H57" s="195"/>
      <c r="I57" s="195"/>
      <c r="J57" s="195"/>
      <c r="K57" s="196" t="str">
        <f t="shared" si="2"/>
        <v/>
      </c>
      <c r="L57" s="199" t="str">
        <f>IF(I9=0,"",IF(C57="","",C57-I9))</f>
        <v/>
      </c>
      <c r="M57" s="200" t="str">
        <f>IF(I10=0,"",IF(D57="","",D57-I10))</f>
        <v/>
      </c>
      <c r="N57" s="200" t="str">
        <f>IF(I11=0,"",IF(E57="","",E57-I11))</f>
        <v/>
      </c>
      <c r="O57" s="200" t="str">
        <f>IF(I12=0,"",IF(F57="","",F57-I12))</f>
        <v/>
      </c>
      <c r="P57" s="200" t="str">
        <f>IF(I13=0,"",IF(G57="","",G57-I13))</f>
        <v/>
      </c>
      <c r="Q57" s="201" t="str">
        <f>IF(I14=0,"",IF(H57="","",H57-I14))</f>
        <v/>
      </c>
      <c r="R57" s="201" t="str">
        <f>IF(I15=0,"",IF(I57="","",I57-I15))</f>
        <v/>
      </c>
      <c r="S57" s="201" t="str">
        <f>IF(I16=0,"",IF(J57="","",J57-I16))</f>
        <v/>
      </c>
      <c r="T57" s="203" t="str">
        <f t="shared" si="3"/>
        <v/>
      </c>
      <c r="U57" s="177"/>
      <c r="V57" s="178"/>
      <c r="W57" s="223"/>
      <c r="X57" s="223"/>
      <c r="Y57" s="223"/>
      <c r="Z57" s="223"/>
      <c r="AA57" s="223"/>
      <c r="AB57" s="223"/>
      <c r="AC57" s="179" t="str">
        <f t="shared" si="4"/>
        <v/>
      </c>
      <c r="AD57" s="208" t="str">
        <f>IF(K17=0,"",IF(AC57="","",AC57-K17))</f>
        <v/>
      </c>
      <c r="AE57" s="121" t="str">
        <f t="shared" si="6"/>
        <v/>
      </c>
      <c r="AF57" s="122" t="str">
        <f t="shared" si="6"/>
        <v/>
      </c>
      <c r="AG57" s="214" t="str">
        <f t="shared" si="6"/>
        <v/>
      </c>
      <c r="AH57" s="214" t="str">
        <f t="shared" si="6"/>
        <v/>
      </c>
      <c r="AI57" s="214" t="str">
        <f t="shared" si="6"/>
        <v/>
      </c>
      <c r="AJ57" s="214" t="str">
        <f t="shared" si="6"/>
        <v/>
      </c>
      <c r="AK57" s="214" t="str">
        <f t="shared" si="6"/>
        <v/>
      </c>
      <c r="AL57" s="214" t="str">
        <f t="shared" si="6"/>
        <v/>
      </c>
      <c r="AM57" s="123" t="str">
        <f t="shared" si="6"/>
        <v/>
      </c>
      <c r="AN57" s="124"/>
      <c r="AO57" s="235"/>
      <c r="AP57" s="236" t="str">
        <f>IF(AP56="","",IF(AO57="","",AP28))</f>
        <v/>
      </c>
      <c r="AQ57" s="125" t="str">
        <f t="shared" si="1"/>
        <v/>
      </c>
      <c r="AR57" s="254" t="str">
        <f t="shared" si="5"/>
        <v/>
      </c>
      <c r="AS57" s="190"/>
    </row>
    <row r="58" spans="1:45" x14ac:dyDescent="0.25">
      <c r="A58" s="377" t="s">
        <v>31</v>
      </c>
      <c r="B58" s="378"/>
      <c r="C58" s="31">
        <f t="shared" ref="C58:J58" si="7">IF(SUM(C28:C33,C34:C39,C40:C45,C46:C51,C52:C57)=0,"",SUM(C28:C33,C34:C39,C40:C45,C46:C51,C52:C57))</f>
        <v>1889</v>
      </c>
      <c r="D58" s="27">
        <f t="shared" si="7"/>
        <v>1167</v>
      </c>
      <c r="E58" s="27">
        <f t="shared" si="7"/>
        <v>1542</v>
      </c>
      <c r="F58" s="27">
        <f t="shared" si="7"/>
        <v>2374</v>
      </c>
      <c r="G58" s="27">
        <f t="shared" si="7"/>
        <v>759</v>
      </c>
      <c r="H58" s="27">
        <f t="shared" si="7"/>
        <v>759</v>
      </c>
      <c r="I58" s="27">
        <f t="shared" si="7"/>
        <v>759</v>
      </c>
      <c r="J58" s="27">
        <f t="shared" si="7"/>
        <v>759</v>
      </c>
      <c r="K58" s="27">
        <f>IF(SUM(K28:K33,K34:K39,K40:K45,K46:K51,K52:K57)=0,"",SUM(K28:K33,K34:K39,K40:K45,K46:K51,K52:K57))</f>
        <v>10008</v>
      </c>
      <c r="L58" s="151" t="s">
        <v>6</v>
      </c>
      <c r="M58" s="27" t="s">
        <v>6</v>
      </c>
      <c r="N58" s="27" t="s">
        <v>6</v>
      </c>
      <c r="O58" s="27" t="s">
        <v>6</v>
      </c>
      <c r="P58" s="27" t="s">
        <v>6</v>
      </c>
      <c r="Q58" s="27" t="s">
        <v>6</v>
      </c>
      <c r="R58" s="27" t="s">
        <v>6</v>
      </c>
      <c r="S58" s="27" t="s">
        <v>6</v>
      </c>
      <c r="T58" s="219" t="s">
        <v>6</v>
      </c>
      <c r="U58" s="180">
        <f t="shared" ref="U58:AC58" si="8">IF(SUM(U28:U33,U34:U39,U40:U45,U46:U51,U52:U57)=0,"",SUM(U28:U33,U34:U39,U40:U45,U46:U51,U52:U57))</f>
        <v>59480000</v>
      </c>
      <c r="V58" s="181">
        <f t="shared" si="8"/>
        <v>1430000</v>
      </c>
      <c r="W58" s="181">
        <f t="shared" si="8"/>
        <v>59480000</v>
      </c>
      <c r="X58" s="181">
        <f t="shared" si="8"/>
        <v>59480000</v>
      </c>
      <c r="Y58" s="181">
        <f t="shared" si="8"/>
        <v>59480000</v>
      </c>
      <c r="Z58" s="181">
        <f t="shared" si="8"/>
        <v>59480000</v>
      </c>
      <c r="AA58" s="181">
        <f t="shared" si="8"/>
        <v>59480000</v>
      </c>
      <c r="AB58" s="181">
        <f t="shared" si="8"/>
        <v>59480000</v>
      </c>
      <c r="AC58" s="182">
        <f t="shared" si="8"/>
        <v>417790000</v>
      </c>
      <c r="AD58" s="221" t="s">
        <v>6</v>
      </c>
      <c r="AE58" s="152" t="s">
        <v>6</v>
      </c>
      <c r="AF58" s="16" t="s">
        <v>6</v>
      </c>
      <c r="AG58" s="16" t="s">
        <v>6</v>
      </c>
      <c r="AH58" s="16" t="s">
        <v>6</v>
      </c>
      <c r="AI58" s="16" t="s">
        <v>6</v>
      </c>
      <c r="AJ58" s="16" t="s">
        <v>6</v>
      </c>
      <c r="AK58" s="16" t="s">
        <v>6</v>
      </c>
      <c r="AL58" s="16" t="s">
        <v>6</v>
      </c>
      <c r="AM58" s="37" t="s">
        <v>6</v>
      </c>
      <c r="AN58" s="212" t="s">
        <v>6</v>
      </c>
      <c r="AO58" s="237">
        <f t="shared" ref="AO58" si="9">IF(SUM(AO28:AO33,AO34:AO39,AO40:AO45,AO46:AO51,AO52:AO57)=0,"",SUM(AO28:AO33,AO34:AO39,AO40:AO45,AO46:AO51,AO52:AO57))</f>
        <v>7090</v>
      </c>
      <c r="AP58" s="238" t="s">
        <v>6</v>
      </c>
      <c r="AQ58" s="217" t="s">
        <v>6</v>
      </c>
      <c r="AR58" s="217" t="s">
        <v>6</v>
      </c>
      <c r="AS58" s="215" t="s">
        <v>6</v>
      </c>
    </row>
    <row r="59" spans="1:45" ht="15.75" thickBot="1" x14ac:dyDescent="0.3">
      <c r="A59" s="379" t="s">
        <v>30</v>
      </c>
      <c r="B59" s="380"/>
      <c r="C59" s="33">
        <f t="shared" ref="C59:AO59" si="10">IF(SUM(C28:C33,C34:C39,C40:C45,C46:C51,C52:C57)=0," ",AVERAGE(C28:C33,C34:C39,C40:C45,C46:C51,C52:C57))</f>
        <v>236.125</v>
      </c>
      <c r="D59" s="28">
        <f t="shared" si="10"/>
        <v>145.875</v>
      </c>
      <c r="E59" s="28">
        <f t="shared" si="10"/>
        <v>192.75</v>
      </c>
      <c r="F59" s="28">
        <f t="shared" si="10"/>
        <v>296.75</v>
      </c>
      <c r="G59" s="28">
        <f t="shared" si="10"/>
        <v>94.875</v>
      </c>
      <c r="H59" s="28">
        <f t="shared" si="10"/>
        <v>94.875</v>
      </c>
      <c r="I59" s="28">
        <f t="shared" si="10"/>
        <v>94.875</v>
      </c>
      <c r="J59" s="28">
        <f t="shared" si="10"/>
        <v>94.875</v>
      </c>
      <c r="K59" s="28">
        <f t="shared" si="10"/>
        <v>1251</v>
      </c>
      <c r="L59" s="33">
        <f t="shared" si="10"/>
        <v>36.125</v>
      </c>
      <c r="M59" s="28">
        <f t="shared" si="10"/>
        <v>20.875</v>
      </c>
      <c r="N59" s="28">
        <f t="shared" si="10"/>
        <v>-7.25</v>
      </c>
      <c r="O59" s="28">
        <f t="shared" si="10"/>
        <v>-3.25</v>
      </c>
      <c r="P59" s="28">
        <f t="shared" si="10"/>
        <v>-0.125</v>
      </c>
      <c r="Q59" s="28">
        <f t="shared" si="10"/>
        <v>-25.125</v>
      </c>
      <c r="R59" s="28">
        <f t="shared" si="10"/>
        <v>9.875</v>
      </c>
      <c r="S59" s="28">
        <f t="shared" si="10"/>
        <v>-0.125</v>
      </c>
      <c r="T59" s="220">
        <f t="shared" si="10"/>
        <v>31</v>
      </c>
      <c r="U59" s="183">
        <f t="shared" si="10"/>
        <v>7435000</v>
      </c>
      <c r="V59" s="184">
        <f t="shared" si="10"/>
        <v>178750</v>
      </c>
      <c r="W59" s="184">
        <f t="shared" si="10"/>
        <v>7435000</v>
      </c>
      <c r="X59" s="184">
        <f t="shared" si="10"/>
        <v>7435000</v>
      </c>
      <c r="Y59" s="184">
        <f t="shared" si="10"/>
        <v>7435000</v>
      </c>
      <c r="Z59" s="184">
        <f t="shared" si="10"/>
        <v>7435000</v>
      </c>
      <c r="AA59" s="184">
        <f t="shared" si="10"/>
        <v>7435000</v>
      </c>
      <c r="AB59" s="184">
        <f t="shared" si="10"/>
        <v>7435000</v>
      </c>
      <c r="AC59" s="185">
        <f t="shared" si="10"/>
        <v>52223750</v>
      </c>
      <c r="AD59" s="222">
        <f t="shared" si="10"/>
        <v>44509750</v>
      </c>
      <c r="AE59" s="38">
        <f t="shared" si="10"/>
        <v>32063.506103858734</v>
      </c>
      <c r="AF59" s="17">
        <f t="shared" si="10"/>
        <v>1310.9025200989486</v>
      </c>
      <c r="AG59" s="17">
        <f t="shared" si="10"/>
        <v>38827.555806059907</v>
      </c>
      <c r="AH59" s="17">
        <f t="shared" si="10"/>
        <v>25148.291174895036</v>
      </c>
      <c r="AI59" s="17">
        <f t="shared" si="10"/>
        <v>78858.544890881632</v>
      </c>
      <c r="AJ59" s="17">
        <f t="shared" si="10"/>
        <v>78858.544890881632</v>
      </c>
      <c r="AK59" s="17">
        <f t="shared" si="10"/>
        <v>78858.544890881632</v>
      </c>
      <c r="AL59" s="17">
        <f t="shared" si="10"/>
        <v>78858.544890881632</v>
      </c>
      <c r="AM59" s="39">
        <f t="shared" si="10"/>
        <v>41850.878337142232</v>
      </c>
      <c r="AN59" s="213">
        <f t="shared" si="10"/>
        <v>50.625</v>
      </c>
      <c r="AO59" s="239">
        <f t="shared" si="10"/>
        <v>886.25</v>
      </c>
      <c r="AP59" s="240" t="s">
        <v>6</v>
      </c>
      <c r="AQ59" s="218">
        <f t="shared" ref="AQ59:AR59" si="11">IF(SUM(AQ28:AQ33,AQ34:AQ39,AQ40:AQ45,AQ46:AQ51,AQ52:AQ57)=0," ",AVERAGE(AQ28:AQ33,AQ34:AQ39,AQ40:AQ45,AQ46:AQ51,AQ52:AQ57))</f>
        <v>24.718689668174964</v>
      </c>
      <c r="AR59" s="218">
        <f t="shared" si="11"/>
        <v>1.4210044314332002</v>
      </c>
      <c r="AS59" s="216" t="s">
        <v>6</v>
      </c>
    </row>
    <row r="60" spans="1:45" x14ac:dyDescent="0.25">
      <c r="AO60"/>
      <c r="AP60"/>
    </row>
    <row r="61" spans="1:45" ht="15" customHeight="1" thickBot="1" x14ac:dyDescent="0.3">
      <c r="A61" s="19" t="s">
        <v>109</v>
      </c>
      <c r="B61" s="19"/>
      <c r="AO61"/>
      <c r="AP61"/>
    </row>
    <row r="62" spans="1:45" ht="38.450000000000003" customHeight="1" x14ac:dyDescent="0.25">
      <c r="A62" s="374" t="s">
        <v>0</v>
      </c>
      <c r="B62" s="323"/>
      <c r="C62" s="324" t="s">
        <v>119</v>
      </c>
      <c r="D62" s="387"/>
      <c r="E62" s="387"/>
      <c r="F62" s="387"/>
      <c r="G62" s="387"/>
      <c r="H62" s="387"/>
      <c r="I62" s="387"/>
      <c r="J62" s="387"/>
      <c r="K62" s="388"/>
      <c r="L62" s="324" t="s">
        <v>89</v>
      </c>
      <c r="M62" s="387"/>
      <c r="N62" s="387"/>
      <c r="O62" s="387"/>
      <c r="P62" s="387"/>
      <c r="Q62" s="387"/>
      <c r="R62" s="387"/>
      <c r="S62" s="387"/>
      <c r="T62" s="388"/>
      <c r="U62" s="389" t="s">
        <v>118</v>
      </c>
      <c r="V62" s="390"/>
      <c r="W62" s="390"/>
      <c r="X62" s="390"/>
      <c r="Y62" s="390"/>
      <c r="Z62" s="390"/>
      <c r="AA62" s="390"/>
      <c r="AB62" s="390"/>
      <c r="AC62" s="391"/>
      <c r="AD62" s="279" t="s">
        <v>64</v>
      </c>
      <c r="AE62" s="324" t="s">
        <v>120</v>
      </c>
      <c r="AF62" s="387"/>
      <c r="AG62" s="387"/>
      <c r="AH62" s="387"/>
      <c r="AI62" s="387"/>
      <c r="AJ62" s="387"/>
      <c r="AK62" s="387"/>
      <c r="AL62" s="387"/>
      <c r="AM62" s="388"/>
      <c r="AN62" s="279" t="s">
        <v>66</v>
      </c>
      <c r="AO62" s="427" t="s">
        <v>124</v>
      </c>
      <c r="AP62" s="427"/>
      <c r="AQ62" s="429" t="s">
        <v>130</v>
      </c>
      <c r="AR62" s="430"/>
    </row>
    <row r="63" spans="1:45" x14ac:dyDescent="0.25">
      <c r="A63" s="422"/>
      <c r="B63" s="280"/>
      <c r="C63" s="95" t="str">
        <f>D9</f>
        <v>RP 1:</v>
      </c>
      <c r="D63" s="95" t="str">
        <f>D10</f>
        <v>RP 2:</v>
      </c>
      <c r="E63" s="95" t="str">
        <f>D11</f>
        <v>RP 3:</v>
      </c>
      <c r="F63" s="95" t="str">
        <f>D12</f>
        <v>RP 4:</v>
      </c>
      <c r="G63" s="95" t="str">
        <f>D13</f>
        <v>RP 5:</v>
      </c>
      <c r="H63" s="95" t="str">
        <f>D14</f>
        <v>RP 6:</v>
      </c>
      <c r="I63" s="95" t="str">
        <f>D15</f>
        <v>RP 7:</v>
      </c>
      <c r="J63" s="95" t="str">
        <f>D16</f>
        <v>RP 8:</v>
      </c>
      <c r="K63" s="420" t="s">
        <v>5</v>
      </c>
      <c r="L63" s="95" t="str">
        <f>D9</f>
        <v>RP 1:</v>
      </c>
      <c r="M63" s="95" t="str">
        <f>D10</f>
        <v>RP 2:</v>
      </c>
      <c r="N63" s="95" t="str">
        <f>D11</f>
        <v>RP 3:</v>
      </c>
      <c r="O63" s="95" t="str">
        <f>D12</f>
        <v>RP 4:</v>
      </c>
      <c r="P63" s="95" t="str">
        <f>D13</f>
        <v>RP 5:</v>
      </c>
      <c r="Q63" s="95" t="str">
        <f>D14</f>
        <v>RP 6:</v>
      </c>
      <c r="R63" s="95" t="str">
        <f>D15</f>
        <v>RP 7:</v>
      </c>
      <c r="S63" s="95" t="str">
        <f>D16</f>
        <v>RP 8:</v>
      </c>
      <c r="T63" s="420" t="s">
        <v>5</v>
      </c>
      <c r="U63" s="95" t="str">
        <f>D9</f>
        <v>RP 1:</v>
      </c>
      <c r="V63" s="95" t="str">
        <f>D10</f>
        <v>RP 2:</v>
      </c>
      <c r="W63" s="95" t="str">
        <f>D11</f>
        <v>RP 3:</v>
      </c>
      <c r="X63" s="95" t="str">
        <f>D12</f>
        <v>RP 4:</v>
      </c>
      <c r="Y63" s="95" t="str">
        <f>D13</f>
        <v>RP 5:</v>
      </c>
      <c r="Z63" s="95" t="str">
        <f>D14</f>
        <v>RP 6:</v>
      </c>
      <c r="AA63" s="95" t="str">
        <f>D15</f>
        <v>RP 7:</v>
      </c>
      <c r="AB63" s="95" t="str">
        <f>D16</f>
        <v>RP 8:</v>
      </c>
      <c r="AC63" s="420" t="s">
        <v>5</v>
      </c>
      <c r="AD63" s="280"/>
      <c r="AE63" s="95" t="str">
        <f>D9</f>
        <v>RP 1:</v>
      </c>
      <c r="AF63" s="95" t="str">
        <f>D10</f>
        <v>RP 2:</v>
      </c>
      <c r="AG63" s="95" t="str">
        <f>D11</f>
        <v>RP 3:</v>
      </c>
      <c r="AH63" s="95" t="str">
        <f>D12</f>
        <v>RP 4:</v>
      </c>
      <c r="AI63" s="95" t="str">
        <f>D13</f>
        <v>RP 5:</v>
      </c>
      <c r="AJ63" s="95" t="str">
        <f>D14</f>
        <v>RP 6:</v>
      </c>
      <c r="AK63" s="95" t="str">
        <f>D15</f>
        <v>RP 7:</v>
      </c>
      <c r="AL63" s="95" t="str">
        <f>D16</f>
        <v>RP 8:</v>
      </c>
      <c r="AM63" s="420" t="s">
        <v>5</v>
      </c>
      <c r="AN63" s="280"/>
      <c r="AO63" s="428"/>
      <c r="AP63" s="428"/>
      <c r="AQ63" s="431"/>
      <c r="AR63" s="432"/>
    </row>
    <row r="64" spans="1:45" ht="35.450000000000003" customHeight="1" thickBot="1" x14ac:dyDescent="0.3">
      <c r="A64" s="375"/>
      <c r="B64" s="326"/>
      <c r="C64" s="187" t="str">
        <f>IF(E9=0,"",E9)</f>
        <v>Trapos con combustibles</v>
      </c>
      <c r="D64" s="187" t="str">
        <f>IF(E10=0,"",E10)</f>
        <v>Lodos del STAR</v>
      </c>
      <c r="E64" s="187" t="str">
        <f>IF(E11=0,"",E11)</f>
        <v>Envases de plaguicidas</v>
      </c>
      <c r="F64" s="187" t="str">
        <f>IF(E12=0,"",E12)</f>
        <v>Cenizas volantes</v>
      </c>
      <c r="G64" s="187" t="str">
        <f>IF(E13=0,"",E13)</f>
        <v>Alquitarnes ácidos</v>
      </c>
      <c r="H64" s="187" t="str">
        <f>IF(E14=0,"",E14)</f>
        <v>Componentes con Hg</v>
      </c>
      <c r="I64" s="187" t="str">
        <f>IF(E15=0,"",E15)</f>
        <v>Baterías de plomo</v>
      </c>
      <c r="J64" s="187" t="str">
        <f>IF(E16=0,"",E16)</f>
        <v>Alquitranes ácidos</v>
      </c>
      <c r="K64" s="421"/>
      <c r="L64" s="187" t="str">
        <f>IF(E9=0,"",E9)</f>
        <v>Trapos con combustibles</v>
      </c>
      <c r="M64" s="187" t="str">
        <f>IF(E10=0,"",E10)</f>
        <v>Lodos del STAR</v>
      </c>
      <c r="N64" s="187" t="str">
        <f>IF(E11=0,"",E11)</f>
        <v>Envases de plaguicidas</v>
      </c>
      <c r="O64" s="187" t="str">
        <f>IF(E12=0,"",E12)</f>
        <v>Cenizas volantes</v>
      </c>
      <c r="P64" s="187" t="str">
        <f>IF(E13=0,"",E13)</f>
        <v>Alquitarnes ácidos</v>
      </c>
      <c r="Q64" s="187" t="str">
        <f>IF(E14=0,"",E14)</f>
        <v>Componentes con Hg</v>
      </c>
      <c r="R64" s="187" t="str">
        <f>IF(E15=0,"",E15)</f>
        <v>Baterías de plomo</v>
      </c>
      <c r="S64" s="187" t="str">
        <f>IF(E16=0,"",E16)</f>
        <v>Alquitranes ácidos</v>
      </c>
      <c r="T64" s="421"/>
      <c r="U64" s="187" t="str">
        <f>IF(E9=0,"",E9)</f>
        <v>Trapos con combustibles</v>
      </c>
      <c r="V64" s="187" t="str">
        <f>IF(E10=0,"",E10)</f>
        <v>Lodos del STAR</v>
      </c>
      <c r="W64" s="187" t="str">
        <f>IF(E11=0,"",E11)</f>
        <v>Envases de plaguicidas</v>
      </c>
      <c r="X64" s="187" t="str">
        <f>IF(E12=0,"",E12)</f>
        <v>Cenizas volantes</v>
      </c>
      <c r="Y64" s="187" t="str">
        <f>IF(E13=0,"",E13)</f>
        <v>Alquitarnes ácidos</v>
      </c>
      <c r="Z64" s="187" t="str">
        <f>IF(E14=0,"",E14)</f>
        <v>Componentes con Hg</v>
      </c>
      <c r="AA64" s="187" t="str">
        <f>IF(E15=0,"",E15)</f>
        <v>Baterías de plomo</v>
      </c>
      <c r="AB64" s="187" t="str">
        <f>IF(E16=0,"",E16)</f>
        <v>Alquitranes ácidos</v>
      </c>
      <c r="AC64" s="421"/>
      <c r="AD64" s="392"/>
      <c r="AE64" s="187" t="str">
        <f>IF(E9=0,"",E9)</f>
        <v>Trapos con combustibles</v>
      </c>
      <c r="AF64" s="187" t="str">
        <f>IF(E10=0,"",E10)</f>
        <v>Lodos del STAR</v>
      </c>
      <c r="AG64" s="187" t="str">
        <f>IF(E11=0,"",E11)</f>
        <v>Envases de plaguicidas</v>
      </c>
      <c r="AH64" s="187" t="str">
        <f>IF(E12=0,"",E12)</f>
        <v>Cenizas volantes</v>
      </c>
      <c r="AI64" s="187" t="str">
        <f>IF(E13=0,"",E13)</f>
        <v>Alquitarnes ácidos</v>
      </c>
      <c r="AJ64" s="187" t="str">
        <f>IF(E14=0,"",E14)</f>
        <v>Componentes con Hg</v>
      </c>
      <c r="AK64" s="187" t="str">
        <f>IF(E15=0,"",E15)</f>
        <v>Baterías de plomo</v>
      </c>
      <c r="AL64" s="187" t="str">
        <f>IF(E16=0,"",E16)</f>
        <v>Alquitranes ácidos</v>
      </c>
      <c r="AM64" s="421"/>
      <c r="AN64" s="392"/>
      <c r="AO64" s="187" t="s">
        <v>125</v>
      </c>
      <c r="AP64" s="187" t="s">
        <v>126</v>
      </c>
      <c r="AQ64" s="187" t="s">
        <v>128</v>
      </c>
      <c r="AR64" s="186" t="s">
        <v>129</v>
      </c>
    </row>
    <row r="65" spans="1:44" ht="14.45" customHeight="1" x14ac:dyDescent="0.25">
      <c r="A65" s="381" t="s">
        <v>22</v>
      </c>
      <c r="B65" s="41" t="s">
        <v>5</v>
      </c>
      <c r="C65" s="49">
        <f t="shared" ref="C65:G65" si="12">IF(SUM(C28:C33)=0,"",SUM(C28:C33))</f>
        <v>1471</v>
      </c>
      <c r="D65" s="50">
        <f t="shared" si="12"/>
        <v>827</v>
      </c>
      <c r="E65" s="50">
        <f t="shared" si="12"/>
        <v>1153</v>
      </c>
      <c r="F65" s="50">
        <f t="shared" si="12"/>
        <v>1775</v>
      </c>
      <c r="G65" s="50">
        <f t="shared" si="12"/>
        <v>578</v>
      </c>
      <c r="H65" s="50">
        <f t="shared" ref="H65:J65" si="13">IF(SUM(H28:H33)=0,"",SUM(H28:H33))</f>
        <v>578</v>
      </c>
      <c r="I65" s="50">
        <f t="shared" si="13"/>
        <v>578</v>
      </c>
      <c r="J65" s="50">
        <f t="shared" si="13"/>
        <v>578</v>
      </c>
      <c r="K65" s="50">
        <f>IF(SUM(K28:K33)=0,"",SUM(K28:K33))</f>
        <v>7538</v>
      </c>
      <c r="L65" s="149" t="s">
        <v>6</v>
      </c>
      <c r="M65" s="50" t="s">
        <v>6</v>
      </c>
      <c r="N65" s="50" t="s">
        <v>6</v>
      </c>
      <c r="O65" s="50" t="s">
        <v>6</v>
      </c>
      <c r="P65" s="50" t="s">
        <v>6</v>
      </c>
      <c r="Q65" s="50" t="s">
        <v>6</v>
      </c>
      <c r="R65" s="50" t="s">
        <v>6</v>
      </c>
      <c r="S65" s="50" t="s">
        <v>6</v>
      </c>
      <c r="T65" s="50" t="s">
        <v>6</v>
      </c>
      <c r="U65" s="43">
        <f t="shared" ref="U65:AC65" si="14">IF(SUM(U28:U33)=0,"",SUM(U28:U33))</f>
        <v>44230000</v>
      </c>
      <c r="V65" s="25">
        <f t="shared" si="14"/>
        <v>1131000</v>
      </c>
      <c r="W65" s="43">
        <f t="shared" si="14"/>
        <v>44230000</v>
      </c>
      <c r="X65" s="43">
        <f t="shared" si="14"/>
        <v>44230000</v>
      </c>
      <c r="Y65" s="43">
        <f t="shared" si="14"/>
        <v>44230000</v>
      </c>
      <c r="Z65" s="43">
        <f t="shared" si="14"/>
        <v>44230000</v>
      </c>
      <c r="AA65" s="43">
        <f t="shared" si="14"/>
        <v>44230000</v>
      </c>
      <c r="AB65" s="43">
        <f t="shared" si="14"/>
        <v>44230000</v>
      </c>
      <c r="AC65" s="44">
        <f t="shared" si="14"/>
        <v>310741000</v>
      </c>
      <c r="AD65" s="153" t="s">
        <v>6</v>
      </c>
      <c r="AE65" s="191" t="s">
        <v>6</v>
      </c>
      <c r="AF65" s="25" t="s">
        <v>6</v>
      </c>
      <c r="AG65" s="144" t="s">
        <v>6</v>
      </c>
      <c r="AH65" s="144" t="s">
        <v>6</v>
      </c>
      <c r="AI65" s="144" t="s">
        <v>6</v>
      </c>
      <c r="AJ65" s="144" t="s">
        <v>6</v>
      </c>
      <c r="AK65" s="144" t="s">
        <v>6</v>
      </c>
      <c r="AL65" s="144" t="s">
        <v>6</v>
      </c>
      <c r="AM65" s="25" t="s">
        <v>6</v>
      </c>
      <c r="AN65" s="135" t="s">
        <v>6</v>
      </c>
      <c r="AO65" s="241">
        <f t="shared" ref="AO65" si="15">IF(SUM(AO28:AO33)=0,"",SUM(AO28:AO33))</f>
        <v>5340</v>
      </c>
      <c r="AP65" s="242" t="str">
        <f>IF(AP28="","",AP28)</f>
        <v>ton producto terminado</v>
      </c>
      <c r="AQ65" s="257" t="s">
        <v>6</v>
      </c>
      <c r="AR65" s="47" t="s">
        <v>6</v>
      </c>
    </row>
    <row r="66" spans="1:44" ht="26.25" thickBot="1" x14ac:dyDescent="0.3">
      <c r="A66" s="382"/>
      <c r="B66" s="55" t="s">
        <v>30</v>
      </c>
      <c r="C66" s="56">
        <f t="shared" ref="C66:AN66" si="16">IF(SUM(C28:C33)=0,"",AVERAGE(C28:C33))</f>
        <v>245.16666666666666</v>
      </c>
      <c r="D66" s="57">
        <f t="shared" si="16"/>
        <v>137.83333333333334</v>
      </c>
      <c r="E66" s="57">
        <f t="shared" si="16"/>
        <v>192.16666666666666</v>
      </c>
      <c r="F66" s="57">
        <f t="shared" si="16"/>
        <v>295.83333333333331</v>
      </c>
      <c r="G66" s="57">
        <f t="shared" si="16"/>
        <v>96.333333333333329</v>
      </c>
      <c r="H66" s="57">
        <f t="shared" si="16"/>
        <v>96.333333333333329</v>
      </c>
      <c r="I66" s="57">
        <f t="shared" si="16"/>
        <v>96.333333333333329</v>
      </c>
      <c r="J66" s="57">
        <f t="shared" si="16"/>
        <v>96.333333333333329</v>
      </c>
      <c r="K66" s="57">
        <f t="shared" si="16"/>
        <v>1256.3333333333333</v>
      </c>
      <c r="L66" s="56">
        <f t="shared" si="16"/>
        <v>45.166666666666664</v>
      </c>
      <c r="M66" s="57">
        <f t="shared" si="16"/>
        <v>12.833333333333334</v>
      </c>
      <c r="N66" s="57">
        <f t="shared" si="16"/>
        <v>-7.833333333333333</v>
      </c>
      <c r="O66" s="57">
        <f t="shared" si="16"/>
        <v>-4.166666666666667</v>
      </c>
      <c r="P66" s="57">
        <f t="shared" si="16"/>
        <v>1.3333333333333333</v>
      </c>
      <c r="Q66" s="57">
        <f t="shared" si="16"/>
        <v>-23.666666666666668</v>
      </c>
      <c r="R66" s="57">
        <f t="shared" si="16"/>
        <v>11.333333333333334</v>
      </c>
      <c r="S66" s="57">
        <f t="shared" si="16"/>
        <v>1.3333333333333333</v>
      </c>
      <c r="T66" s="57">
        <f t="shared" si="16"/>
        <v>36.333333333333336</v>
      </c>
      <c r="U66" s="59">
        <f t="shared" si="16"/>
        <v>7371666.666666667</v>
      </c>
      <c r="V66" s="60">
        <f t="shared" si="16"/>
        <v>188500</v>
      </c>
      <c r="W66" s="59">
        <f t="shared" si="16"/>
        <v>7371666.666666667</v>
      </c>
      <c r="X66" s="59">
        <f t="shared" si="16"/>
        <v>7371666.666666667</v>
      </c>
      <c r="Y66" s="59">
        <f t="shared" si="16"/>
        <v>7371666.666666667</v>
      </c>
      <c r="Z66" s="59">
        <f t="shared" si="16"/>
        <v>7371666.666666667</v>
      </c>
      <c r="AA66" s="59">
        <f t="shared" si="16"/>
        <v>7371666.666666667</v>
      </c>
      <c r="AB66" s="59">
        <f t="shared" si="16"/>
        <v>7371666.666666667</v>
      </c>
      <c r="AC66" s="61">
        <f t="shared" si="16"/>
        <v>51790166.666666664</v>
      </c>
      <c r="AD66" s="59">
        <f t="shared" si="16"/>
        <v>44076166.666666664</v>
      </c>
      <c r="AE66" s="145">
        <f t="shared" si="16"/>
        <v>30576.265019212256</v>
      </c>
      <c r="AF66" s="60">
        <f t="shared" si="16"/>
        <v>1454.7387136672851</v>
      </c>
      <c r="AG66" s="145">
        <f t="shared" si="16"/>
        <v>38601.678558119784</v>
      </c>
      <c r="AH66" s="145">
        <f t="shared" si="16"/>
        <v>24976.060511532327</v>
      </c>
      <c r="AI66" s="145">
        <f t="shared" si="16"/>
        <v>77013.351572175088</v>
      </c>
      <c r="AJ66" s="145">
        <f t="shared" si="16"/>
        <v>77013.351572175088</v>
      </c>
      <c r="AK66" s="145">
        <f t="shared" si="16"/>
        <v>77013.351572175088</v>
      </c>
      <c r="AL66" s="145">
        <f t="shared" si="16"/>
        <v>77013.351572175088</v>
      </c>
      <c r="AM66" s="60">
        <f t="shared" si="16"/>
        <v>41348.117770431454</v>
      </c>
      <c r="AN66" s="137">
        <f t="shared" si="16"/>
        <v>50.666666666666664</v>
      </c>
      <c r="AO66" s="243">
        <f t="shared" ref="AO66" si="17">IF(SUM(AO28:AO33)=0,"",AVERAGE(AO28:AO33))</f>
        <v>890</v>
      </c>
      <c r="AP66" s="244" t="str">
        <f>IF(AP28="","",AP28)</f>
        <v>ton producto terminado</v>
      </c>
      <c r="AQ66" s="258">
        <f t="shared" ref="AQ66:AR66" si="18">IF(SUM(AQ28:AQ33)=0,"",AVERAGE(AQ28:AQ33))</f>
        <v>24.804462041226746</v>
      </c>
      <c r="AR66" s="139">
        <f t="shared" si="18"/>
        <v>1.4236159303640925</v>
      </c>
    </row>
    <row r="67" spans="1:44" ht="14.45" customHeight="1" x14ac:dyDescent="0.25">
      <c r="A67" s="385" t="s">
        <v>23</v>
      </c>
      <c r="B67" s="42" t="s">
        <v>5</v>
      </c>
      <c r="C67" s="52">
        <f t="shared" ref="C67:J67" si="19">IF(SUM(C34:C39)=0,"",SUM(C34:C39))</f>
        <v>418</v>
      </c>
      <c r="D67" s="53">
        <f t="shared" si="19"/>
        <v>340</v>
      </c>
      <c r="E67" s="53">
        <f t="shared" si="19"/>
        <v>389</v>
      </c>
      <c r="F67" s="53">
        <f t="shared" si="19"/>
        <v>599</v>
      </c>
      <c r="G67" s="53">
        <f t="shared" si="19"/>
        <v>181</v>
      </c>
      <c r="H67" s="53">
        <f t="shared" si="19"/>
        <v>181</v>
      </c>
      <c r="I67" s="53">
        <f t="shared" si="19"/>
        <v>181</v>
      </c>
      <c r="J67" s="53">
        <f t="shared" si="19"/>
        <v>181</v>
      </c>
      <c r="K67" s="53">
        <f>IF(SUM(K34:K39)=0,"",SUM(K34:K39))</f>
        <v>2470</v>
      </c>
      <c r="L67" s="150" t="s">
        <v>6</v>
      </c>
      <c r="M67" s="53" t="s">
        <v>6</v>
      </c>
      <c r="N67" s="53" t="s">
        <v>6</v>
      </c>
      <c r="O67" s="53" t="s">
        <v>6</v>
      </c>
      <c r="P67" s="53" t="s">
        <v>6</v>
      </c>
      <c r="Q67" s="53" t="s">
        <v>6</v>
      </c>
      <c r="R67" s="53" t="s">
        <v>6</v>
      </c>
      <c r="S67" s="53" t="s">
        <v>6</v>
      </c>
      <c r="T67" s="53" t="s">
        <v>6</v>
      </c>
      <c r="U67" s="45">
        <f t="shared" ref="U67:AC67" si="20">IF(SUM(U34:U39)=0,"",SUM(U34:U39))</f>
        <v>15250000</v>
      </c>
      <c r="V67" s="18">
        <f t="shared" si="20"/>
        <v>299000</v>
      </c>
      <c r="W67" s="45">
        <f t="shared" si="20"/>
        <v>15250000</v>
      </c>
      <c r="X67" s="45">
        <f t="shared" si="20"/>
        <v>15250000</v>
      </c>
      <c r="Y67" s="45">
        <f t="shared" si="20"/>
        <v>15250000</v>
      </c>
      <c r="Z67" s="45">
        <f t="shared" si="20"/>
        <v>15250000</v>
      </c>
      <c r="AA67" s="45">
        <f t="shared" si="20"/>
        <v>15250000</v>
      </c>
      <c r="AB67" s="45">
        <f t="shared" si="20"/>
        <v>15250000</v>
      </c>
      <c r="AC67" s="46">
        <f t="shared" si="20"/>
        <v>107049000</v>
      </c>
      <c r="AD67" s="154" t="s">
        <v>6</v>
      </c>
      <c r="AE67" s="192" t="s">
        <v>6</v>
      </c>
      <c r="AF67" s="18" t="s">
        <v>6</v>
      </c>
      <c r="AG67" s="146" t="s">
        <v>6</v>
      </c>
      <c r="AH67" s="146" t="s">
        <v>6</v>
      </c>
      <c r="AI67" s="146" t="s">
        <v>6</v>
      </c>
      <c r="AJ67" s="146" t="s">
        <v>6</v>
      </c>
      <c r="AK67" s="146" t="s">
        <v>6</v>
      </c>
      <c r="AL67" s="146" t="s">
        <v>6</v>
      </c>
      <c r="AM67" s="18" t="s">
        <v>6</v>
      </c>
      <c r="AN67" s="92" t="s">
        <v>6</v>
      </c>
      <c r="AO67" s="245">
        <f>IF(SUM(AO34:AO39)=0,"",SUM(AO34:AO39))</f>
        <v>1750</v>
      </c>
      <c r="AP67" s="246" t="str">
        <f>IF(AP34="","",AP34)</f>
        <v>ton producto terminado</v>
      </c>
      <c r="AQ67" s="259" t="s">
        <v>6</v>
      </c>
      <c r="AR67" s="48" t="s">
        <v>6</v>
      </c>
    </row>
    <row r="68" spans="1:44" ht="26.25" thickBot="1" x14ac:dyDescent="0.3">
      <c r="A68" s="386"/>
      <c r="B68" s="62" t="s">
        <v>30</v>
      </c>
      <c r="C68" s="63">
        <f t="shared" ref="C68:AO68" si="21">IF(SUM(C34:C39)=0,"",AVERAGE(C34:C39))</f>
        <v>209</v>
      </c>
      <c r="D68" s="64">
        <f t="shared" si="21"/>
        <v>170</v>
      </c>
      <c r="E68" s="64">
        <f t="shared" si="21"/>
        <v>194.5</v>
      </c>
      <c r="F68" s="64">
        <f t="shared" si="21"/>
        <v>299.5</v>
      </c>
      <c r="G68" s="64">
        <f t="shared" si="21"/>
        <v>90.5</v>
      </c>
      <c r="H68" s="64">
        <f t="shared" si="21"/>
        <v>90.5</v>
      </c>
      <c r="I68" s="64">
        <f t="shared" si="21"/>
        <v>90.5</v>
      </c>
      <c r="J68" s="64">
        <f t="shared" si="21"/>
        <v>90.5</v>
      </c>
      <c r="K68" s="64">
        <f t="shared" si="21"/>
        <v>1235</v>
      </c>
      <c r="L68" s="63">
        <f t="shared" si="21"/>
        <v>9</v>
      </c>
      <c r="M68" s="64">
        <f t="shared" si="21"/>
        <v>45</v>
      </c>
      <c r="N68" s="64">
        <f t="shared" si="21"/>
        <v>-5.5</v>
      </c>
      <c r="O68" s="64">
        <f t="shared" si="21"/>
        <v>-0.5</v>
      </c>
      <c r="P68" s="64">
        <f t="shared" si="21"/>
        <v>-4.5</v>
      </c>
      <c r="Q68" s="64">
        <f t="shared" si="21"/>
        <v>-29.5</v>
      </c>
      <c r="R68" s="64">
        <f t="shared" si="21"/>
        <v>5.5</v>
      </c>
      <c r="S68" s="64">
        <f t="shared" si="21"/>
        <v>-4.5</v>
      </c>
      <c r="T68" s="64">
        <f t="shared" si="21"/>
        <v>15</v>
      </c>
      <c r="U68" s="66">
        <f t="shared" si="21"/>
        <v>7625000</v>
      </c>
      <c r="V68" s="67">
        <f t="shared" si="21"/>
        <v>149500</v>
      </c>
      <c r="W68" s="66">
        <f t="shared" si="21"/>
        <v>7625000</v>
      </c>
      <c r="X68" s="66">
        <f t="shared" si="21"/>
        <v>7625000</v>
      </c>
      <c r="Y68" s="66">
        <f t="shared" si="21"/>
        <v>7625000</v>
      </c>
      <c r="Z68" s="66">
        <f t="shared" si="21"/>
        <v>7625000</v>
      </c>
      <c r="AA68" s="66">
        <f t="shared" si="21"/>
        <v>7625000</v>
      </c>
      <c r="AB68" s="66">
        <f t="shared" si="21"/>
        <v>7625000</v>
      </c>
      <c r="AC68" s="68">
        <f t="shared" si="21"/>
        <v>53524500</v>
      </c>
      <c r="AD68" s="66">
        <f t="shared" si="21"/>
        <v>45810500</v>
      </c>
      <c r="AE68" s="147">
        <f t="shared" si="21"/>
        <v>36525.229357798162</v>
      </c>
      <c r="AF68" s="67">
        <f t="shared" si="21"/>
        <v>879.39393939393938</v>
      </c>
      <c r="AG68" s="147">
        <f t="shared" si="21"/>
        <v>39505.187549880284</v>
      </c>
      <c r="AH68" s="147">
        <f t="shared" si="21"/>
        <v>25664.983164983165</v>
      </c>
      <c r="AI68" s="147">
        <f t="shared" si="21"/>
        <v>84394.124847001221</v>
      </c>
      <c r="AJ68" s="147">
        <f t="shared" si="21"/>
        <v>84394.124847001221</v>
      </c>
      <c r="AK68" s="147">
        <f t="shared" si="21"/>
        <v>84394.124847001221</v>
      </c>
      <c r="AL68" s="147">
        <f t="shared" si="21"/>
        <v>84394.124847001221</v>
      </c>
      <c r="AM68" s="67">
        <f t="shared" si="21"/>
        <v>43359.160037274552</v>
      </c>
      <c r="AN68" s="64">
        <f t="shared" si="21"/>
        <v>50.5</v>
      </c>
      <c r="AO68" s="247">
        <f t="shared" si="21"/>
        <v>875</v>
      </c>
      <c r="AP68" s="248" t="str">
        <f>IF(AP34="","",AP34)</f>
        <v>ton producto terminado</v>
      </c>
      <c r="AQ68" s="260">
        <f t="shared" ref="AQ68:AR68" si="22">IF(SUM(AQ34:AQ39)=0,"",AVERAGE(AQ34:AQ39))</f>
        <v>24.461372549019607</v>
      </c>
      <c r="AR68" s="142">
        <f t="shared" si="22"/>
        <v>1.4131699346405229</v>
      </c>
    </row>
    <row r="69" spans="1:44" ht="14.45" customHeight="1" x14ac:dyDescent="0.25">
      <c r="A69" s="381" t="s">
        <v>24</v>
      </c>
      <c r="B69" s="41" t="s">
        <v>5</v>
      </c>
      <c r="C69" s="49" t="str">
        <f>IF(SUM(C40:C45)=0,"",SUM(C40:C45))</f>
        <v/>
      </c>
      <c r="D69" s="50" t="str">
        <f t="shared" ref="D69:J69" si="23">IF(SUM(D40:D45)=0,"",SUM(D40:D45))</f>
        <v/>
      </c>
      <c r="E69" s="50" t="str">
        <f t="shared" si="23"/>
        <v/>
      </c>
      <c r="F69" s="50" t="str">
        <f t="shared" si="23"/>
        <v/>
      </c>
      <c r="G69" s="50" t="str">
        <f t="shared" si="23"/>
        <v/>
      </c>
      <c r="H69" s="50" t="str">
        <f t="shared" si="23"/>
        <v/>
      </c>
      <c r="I69" s="50" t="str">
        <f t="shared" si="23"/>
        <v/>
      </c>
      <c r="J69" s="50" t="str">
        <f t="shared" si="23"/>
        <v/>
      </c>
      <c r="K69" s="50" t="str">
        <f>IF(SUM(K40:K45)=0,"",SUM(K40:K45))</f>
        <v/>
      </c>
      <c r="L69" s="149" t="s">
        <v>6</v>
      </c>
      <c r="M69" s="50" t="s">
        <v>6</v>
      </c>
      <c r="N69" s="50" t="s">
        <v>6</v>
      </c>
      <c r="O69" s="50" t="s">
        <v>6</v>
      </c>
      <c r="P69" s="50" t="s">
        <v>6</v>
      </c>
      <c r="Q69" s="50" t="s">
        <v>6</v>
      </c>
      <c r="R69" s="50" t="s">
        <v>6</v>
      </c>
      <c r="S69" s="50" t="s">
        <v>6</v>
      </c>
      <c r="T69" s="50" t="s">
        <v>6</v>
      </c>
      <c r="U69" s="43" t="str">
        <f t="shared" ref="U69:AC69" si="24">IF(SUM(U40:U45)=0,"",SUM(U40:U45))</f>
        <v/>
      </c>
      <c r="V69" s="25" t="str">
        <f t="shared" si="24"/>
        <v/>
      </c>
      <c r="W69" s="43" t="str">
        <f t="shared" si="24"/>
        <v/>
      </c>
      <c r="X69" s="43" t="str">
        <f t="shared" si="24"/>
        <v/>
      </c>
      <c r="Y69" s="43" t="str">
        <f t="shared" si="24"/>
        <v/>
      </c>
      <c r="Z69" s="43" t="str">
        <f t="shared" si="24"/>
        <v/>
      </c>
      <c r="AA69" s="43" t="str">
        <f t="shared" si="24"/>
        <v/>
      </c>
      <c r="AB69" s="43" t="str">
        <f t="shared" si="24"/>
        <v/>
      </c>
      <c r="AC69" s="44" t="str">
        <f t="shared" si="24"/>
        <v/>
      </c>
      <c r="AD69" s="153" t="s">
        <v>6</v>
      </c>
      <c r="AE69" s="191" t="s">
        <v>6</v>
      </c>
      <c r="AF69" s="25" t="s">
        <v>6</v>
      </c>
      <c r="AG69" s="144" t="s">
        <v>6</v>
      </c>
      <c r="AH69" s="144" t="s">
        <v>6</v>
      </c>
      <c r="AI69" s="144" t="s">
        <v>6</v>
      </c>
      <c r="AJ69" s="144" t="s">
        <v>6</v>
      </c>
      <c r="AK69" s="144" t="s">
        <v>6</v>
      </c>
      <c r="AL69" s="144" t="s">
        <v>6</v>
      </c>
      <c r="AM69" s="25" t="s">
        <v>6</v>
      </c>
      <c r="AN69" s="92" t="s">
        <v>6</v>
      </c>
      <c r="AO69" s="241" t="str">
        <f>IF(SUM(AO40:AO45)=0,"",SUM(AO40:AO45))</f>
        <v/>
      </c>
      <c r="AP69" s="242" t="str">
        <f>IF(AP40="","",AP40)</f>
        <v/>
      </c>
      <c r="AQ69" s="259" t="s">
        <v>6</v>
      </c>
      <c r="AR69" s="48" t="s">
        <v>6</v>
      </c>
    </row>
    <row r="70" spans="1:44" ht="26.25" thickBot="1" x14ac:dyDescent="0.3">
      <c r="A70" s="382"/>
      <c r="B70" s="55" t="s">
        <v>30</v>
      </c>
      <c r="C70" s="56" t="str">
        <f t="shared" ref="C70:AO70" si="25">IF(SUM(C40:C45)=0,"",AVERAGE(C40:C45))</f>
        <v/>
      </c>
      <c r="D70" s="57" t="str">
        <f t="shared" si="25"/>
        <v/>
      </c>
      <c r="E70" s="57" t="str">
        <f t="shared" si="25"/>
        <v/>
      </c>
      <c r="F70" s="57" t="str">
        <f t="shared" si="25"/>
        <v/>
      </c>
      <c r="G70" s="57" t="str">
        <f t="shared" si="25"/>
        <v/>
      </c>
      <c r="H70" s="57" t="str">
        <f t="shared" si="25"/>
        <v/>
      </c>
      <c r="I70" s="57" t="str">
        <f t="shared" si="25"/>
        <v/>
      </c>
      <c r="J70" s="57" t="str">
        <f t="shared" si="25"/>
        <v/>
      </c>
      <c r="K70" s="57" t="str">
        <f t="shared" si="25"/>
        <v/>
      </c>
      <c r="L70" s="56" t="str">
        <f t="shared" si="25"/>
        <v/>
      </c>
      <c r="M70" s="57" t="str">
        <f t="shared" si="25"/>
        <v/>
      </c>
      <c r="N70" s="57" t="str">
        <f t="shared" si="25"/>
        <v/>
      </c>
      <c r="O70" s="57" t="str">
        <f t="shared" si="25"/>
        <v/>
      </c>
      <c r="P70" s="57" t="str">
        <f t="shared" si="25"/>
        <v/>
      </c>
      <c r="Q70" s="57" t="str">
        <f t="shared" si="25"/>
        <v/>
      </c>
      <c r="R70" s="57" t="str">
        <f t="shared" si="25"/>
        <v/>
      </c>
      <c r="S70" s="57" t="str">
        <f t="shared" si="25"/>
        <v/>
      </c>
      <c r="T70" s="57" t="str">
        <f t="shared" si="25"/>
        <v/>
      </c>
      <c r="U70" s="59" t="str">
        <f t="shared" si="25"/>
        <v/>
      </c>
      <c r="V70" s="60" t="str">
        <f t="shared" si="25"/>
        <v/>
      </c>
      <c r="W70" s="59" t="str">
        <f t="shared" si="25"/>
        <v/>
      </c>
      <c r="X70" s="59" t="str">
        <f t="shared" si="25"/>
        <v/>
      </c>
      <c r="Y70" s="59" t="str">
        <f t="shared" si="25"/>
        <v/>
      </c>
      <c r="Z70" s="59" t="str">
        <f t="shared" si="25"/>
        <v/>
      </c>
      <c r="AA70" s="59" t="str">
        <f t="shared" si="25"/>
        <v/>
      </c>
      <c r="AB70" s="59" t="str">
        <f t="shared" si="25"/>
        <v/>
      </c>
      <c r="AC70" s="61" t="str">
        <f t="shared" si="25"/>
        <v/>
      </c>
      <c r="AD70" s="59" t="str">
        <f t="shared" si="25"/>
        <v/>
      </c>
      <c r="AE70" s="145" t="str">
        <f t="shared" si="25"/>
        <v/>
      </c>
      <c r="AF70" s="60" t="str">
        <f t="shared" si="25"/>
        <v/>
      </c>
      <c r="AG70" s="145" t="str">
        <f t="shared" si="25"/>
        <v/>
      </c>
      <c r="AH70" s="145" t="str">
        <f t="shared" si="25"/>
        <v/>
      </c>
      <c r="AI70" s="145" t="str">
        <f t="shared" si="25"/>
        <v/>
      </c>
      <c r="AJ70" s="145" t="str">
        <f t="shared" si="25"/>
        <v/>
      </c>
      <c r="AK70" s="145" t="str">
        <f t="shared" si="25"/>
        <v/>
      </c>
      <c r="AL70" s="145" t="str">
        <f t="shared" si="25"/>
        <v/>
      </c>
      <c r="AM70" s="60" t="str">
        <f t="shared" si="25"/>
        <v/>
      </c>
      <c r="AN70" s="57" t="str">
        <f t="shared" si="25"/>
        <v/>
      </c>
      <c r="AO70" s="243" t="str">
        <f t="shared" si="25"/>
        <v/>
      </c>
      <c r="AP70" s="244" t="str">
        <f>IF(AP40="","",AP40)</f>
        <v/>
      </c>
      <c r="AQ70" s="56" t="str">
        <f t="shared" ref="AQ70:AR70" si="26">IF(SUM(AQ40:AQ45)=0,"",AVERAGE(AQ40:AQ45))</f>
        <v/>
      </c>
      <c r="AR70" s="58" t="str">
        <f t="shared" si="26"/>
        <v/>
      </c>
    </row>
    <row r="71" spans="1:44" ht="14.45" customHeight="1" x14ac:dyDescent="0.25">
      <c r="A71" s="385" t="s">
        <v>25</v>
      </c>
      <c r="B71" s="42" t="s">
        <v>5</v>
      </c>
      <c r="C71" s="52" t="str">
        <f>IF(SUM(C46:C51)=0,"",SUM(C46:C51))</f>
        <v/>
      </c>
      <c r="D71" s="53" t="str">
        <f t="shared" ref="D71:J71" si="27">IF(SUM(D46:D51)=0,"",SUM(D46:D51))</f>
        <v/>
      </c>
      <c r="E71" s="53" t="str">
        <f t="shared" si="27"/>
        <v/>
      </c>
      <c r="F71" s="53" t="str">
        <f t="shared" si="27"/>
        <v/>
      </c>
      <c r="G71" s="53" t="str">
        <f t="shared" si="27"/>
        <v/>
      </c>
      <c r="H71" s="53" t="str">
        <f t="shared" si="27"/>
        <v/>
      </c>
      <c r="I71" s="53" t="str">
        <f t="shared" si="27"/>
        <v/>
      </c>
      <c r="J71" s="53" t="str">
        <f t="shared" si="27"/>
        <v/>
      </c>
      <c r="K71" s="53" t="str">
        <f>IF(SUM(K46:K51)=0,"",SUM(K46:K51))</f>
        <v/>
      </c>
      <c r="L71" s="150" t="s">
        <v>6</v>
      </c>
      <c r="M71" s="53" t="s">
        <v>6</v>
      </c>
      <c r="N71" s="53" t="s">
        <v>6</v>
      </c>
      <c r="O71" s="53" t="s">
        <v>6</v>
      </c>
      <c r="P71" s="53" t="s">
        <v>6</v>
      </c>
      <c r="Q71" s="53" t="s">
        <v>6</v>
      </c>
      <c r="R71" s="53" t="s">
        <v>6</v>
      </c>
      <c r="S71" s="53" t="s">
        <v>6</v>
      </c>
      <c r="T71" s="53" t="s">
        <v>6</v>
      </c>
      <c r="U71" s="45" t="str">
        <f t="shared" ref="U71:AC71" si="28">IF(SUM(U46:U51)=0,"",SUM(U46:U51))</f>
        <v/>
      </c>
      <c r="V71" s="18" t="str">
        <f t="shared" si="28"/>
        <v/>
      </c>
      <c r="W71" s="45" t="str">
        <f t="shared" si="28"/>
        <v/>
      </c>
      <c r="X71" s="45" t="str">
        <f t="shared" si="28"/>
        <v/>
      </c>
      <c r="Y71" s="45" t="str">
        <f t="shared" si="28"/>
        <v/>
      </c>
      <c r="Z71" s="45" t="str">
        <f t="shared" si="28"/>
        <v/>
      </c>
      <c r="AA71" s="45" t="str">
        <f t="shared" si="28"/>
        <v/>
      </c>
      <c r="AB71" s="45" t="str">
        <f t="shared" si="28"/>
        <v/>
      </c>
      <c r="AC71" s="46" t="str">
        <f t="shared" si="28"/>
        <v/>
      </c>
      <c r="AD71" s="154" t="s">
        <v>6</v>
      </c>
      <c r="AE71" s="192" t="s">
        <v>6</v>
      </c>
      <c r="AF71" s="18" t="s">
        <v>6</v>
      </c>
      <c r="AG71" s="146" t="s">
        <v>6</v>
      </c>
      <c r="AH71" s="146" t="s">
        <v>6</v>
      </c>
      <c r="AI71" s="146" t="s">
        <v>6</v>
      </c>
      <c r="AJ71" s="146" t="s">
        <v>6</v>
      </c>
      <c r="AK71" s="146" t="s">
        <v>6</v>
      </c>
      <c r="AL71" s="146" t="s">
        <v>6</v>
      </c>
      <c r="AM71" s="18" t="s">
        <v>6</v>
      </c>
      <c r="AN71" s="92" t="s">
        <v>6</v>
      </c>
      <c r="AO71" s="245" t="str">
        <f>IF(SUM(AO46:AO51)=0,"",SUM(AO46:AO51))</f>
        <v/>
      </c>
      <c r="AP71" s="246" t="str">
        <f>IF(AP46="","",AP46)</f>
        <v/>
      </c>
      <c r="AQ71" s="259" t="s">
        <v>6</v>
      </c>
      <c r="AR71" s="48" t="s">
        <v>6</v>
      </c>
    </row>
    <row r="72" spans="1:44" ht="26.25" thickBot="1" x14ac:dyDescent="0.3">
      <c r="A72" s="386"/>
      <c r="B72" s="62" t="s">
        <v>30</v>
      </c>
      <c r="C72" s="63" t="str">
        <f t="shared" ref="C72:AO72" si="29">IF(SUM(C46:C51)=0,"",AVERAGE(C46:C51))</f>
        <v/>
      </c>
      <c r="D72" s="64" t="str">
        <f t="shared" si="29"/>
        <v/>
      </c>
      <c r="E72" s="64" t="str">
        <f t="shared" si="29"/>
        <v/>
      </c>
      <c r="F72" s="64" t="str">
        <f t="shared" si="29"/>
        <v/>
      </c>
      <c r="G72" s="64" t="str">
        <f t="shared" si="29"/>
        <v/>
      </c>
      <c r="H72" s="64" t="str">
        <f t="shared" si="29"/>
        <v/>
      </c>
      <c r="I72" s="64" t="str">
        <f t="shared" si="29"/>
        <v/>
      </c>
      <c r="J72" s="64" t="str">
        <f t="shared" si="29"/>
        <v/>
      </c>
      <c r="K72" s="64" t="str">
        <f t="shared" si="29"/>
        <v/>
      </c>
      <c r="L72" s="63" t="str">
        <f t="shared" si="29"/>
        <v/>
      </c>
      <c r="M72" s="64" t="str">
        <f t="shared" si="29"/>
        <v/>
      </c>
      <c r="N72" s="64" t="str">
        <f t="shared" si="29"/>
        <v/>
      </c>
      <c r="O72" s="64" t="str">
        <f t="shared" si="29"/>
        <v/>
      </c>
      <c r="P72" s="64" t="str">
        <f t="shared" si="29"/>
        <v/>
      </c>
      <c r="Q72" s="64" t="str">
        <f t="shared" si="29"/>
        <v/>
      </c>
      <c r="R72" s="64" t="str">
        <f t="shared" si="29"/>
        <v/>
      </c>
      <c r="S72" s="64" t="str">
        <f t="shared" si="29"/>
        <v/>
      </c>
      <c r="T72" s="64" t="str">
        <f t="shared" si="29"/>
        <v/>
      </c>
      <c r="U72" s="66" t="str">
        <f t="shared" si="29"/>
        <v/>
      </c>
      <c r="V72" s="67" t="str">
        <f t="shared" si="29"/>
        <v/>
      </c>
      <c r="W72" s="66" t="str">
        <f t="shared" si="29"/>
        <v/>
      </c>
      <c r="X72" s="66" t="str">
        <f t="shared" si="29"/>
        <v/>
      </c>
      <c r="Y72" s="66" t="str">
        <f t="shared" si="29"/>
        <v/>
      </c>
      <c r="Z72" s="66" t="str">
        <f t="shared" si="29"/>
        <v/>
      </c>
      <c r="AA72" s="66" t="str">
        <f t="shared" si="29"/>
        <v/>
      </c>
      <c r="AB72" s="66" t="str">
        <f t="shared" si="29"/>
        <v/>
      </c>
      <c r="AC72" s="68" t="str">
        <f t="shared" si="29"/>
        <v/>
      </c>
      <c r="AD72" s="66" t="str">
        <f t="shared" si="29"/>
        <v/>
      </c>
      <c r="AE72" s="147" t="str">
        <f t="shared" si="29"/>
        <v/>
      </c>
      <c r="AF72" s="67" t="str">
        <f t="shared" si="29"/>
        <v/>
      </c>
      <c r="AG72" s="147" t="str">
        <f t="shared" si="29"/>
        <v/>
      </c>
      <c r="AH72" s="147" t="str">
        <f t="shared" si="29"/>
        <v/>
      </c>
      <c r="AI72" s="147" t="str">
        <f t="shared" si="29"/>
        <v/>
      </c>
      <c r="AJ72" s="147" t="str">
        <f t="shared" si="29"/>
        <v/>
      </c>
      <c r="AK72" s="147" t="str">
        <f t="shared" si="29"/>
        <v/>
      </c>
      <c r="AL72" s="147" t="str">
        <f t="shared" si="29"/>
        <v/>
      </c>
      <c r="AM72" s="67" t="str">
        <f t="shared" si="29"/>
        <v/>
      </c>
      <c r="AN72" s="64" t="str">
        <f t="shared" si="29"/>
        <v/>
      </c>
      <c r="AO72" s="247" t="str">
        <f t="shared" si="29"/>
        <v/>
      </c>
      <c r="AP72" s="248" t="str">
        <f>IF(AP46="","",AP46)</f>
        <v/>
      </c>
      <c r="AQ72" s="63" t="str">
        <f t="shared" ref="AQ72:AR72" si="30">IF(SUM(AQ46:AQ51)=0,"",AVERAGE(AQ46:AQ51))</f>
        <v/>
      </c>
      <c r="AR72" s="65" t="str">
        <f t="shared" si="30"/>
        <v/>
      </c>
    </row>
    <row r="73" spans="1:44" ht="14.45" customHeight="1" x14ac:dyDescent="0.25">
      <c r="A73" s="381" t="s">
        <v>26</v>
      </c>
      <c r="B73" s="41" t="s">
        <v>5</v>
      </c>
      <c r="C73" s="49" t="str">
        <f>IF(SUM(C52:C57)=0,"",SUM(C52:C57))</f>
        <v/>
      </c>
      <c r="D73" s="50" t="str">
        <f t="shared" ref="D73:J73" si="31">IF(SUM(D52:D57)=0,"",SUM(D52:D57))</f>
        <v/>
      </c>
      <c r="E73" s="50" t="str">
        <f t="shared" si="31"/>
        <v/>
      </c>
      <c r="F73" s="50" t="str">
        <f t="shared" si="31"/>
        <v/>
      </c>
      <c r="G73" s="50" t="str">
        <f t="shared" si="31"/>
        <v/>
      </c>
      <c r="H73" s="50" t="str">
        <f t="shared" si="31"/>
        <v/>
      </c>
      <c r="I73" s="50" t="str">
        <f t="shared" si="31"/>
        <v/>
      </c>
      <c r="J73" s="50" t="str">
        <f t="shared" si="31"/>
        <v/>
      </c>
      <c r="K73" s="50" t="str">
        <f>IF(SUM(K52:K57)=0,"",SUM(K52:K57))</f>
        <v/>
      </c>
      <c r="L73" s="149" t="s">
        <v>6</v>
      </c>
      <c r="M73" s="50" t="s">
        <v>6</v>
      </c>
      <c r="N73" s="50" t="s">
        <v>6</v>
      </c>
      <c r="O73" s="50" t="s">
        <v>6</v>
      </c>
      <c r="P73" s="50" t="s">
        <v>6</v>
      </c>
      <c r="Q73" s="50" t="s">
        <v>6</v>
      </c>
      <c r="R73" s="50" t="s">
        <v>6</v>
      </c>
      <c r="S73" s="50" t="s">
        <v>6</v>
      </c>
      <c r="T73" s="50" t="s">
        <v>6</v>
      </c>
      <c r="U73" s="43" t="str">
        <f t="shared" ref="U73:AC73" si="32">IF(SUM(U52:U57)=0,"",SUM(U52:U57))</f>
        <v/>
      </c>
      <c r="V73" s="25" t="str">
        <f t="shared" si="32"/>
        <v/>
      </c>
      <c r="W73" s="43" t="str">
        <f t="shared" si="32"/>
        <v/>
      </c>
      <c r="X73" s="43" t="str">
        <f t="shared" si="32"/>
        <v/>
      </c>
      <c r="Y73" s="43" t="str">
        <f t="shared" si="32"/>
        <v/>
      </c>
      <c r="Z73" s="43" t="str">
        <f t="shared" si="32"/>
        <v/>
      </c>
      <c r="AA73" s="43" t="str">
        <f t="shared" si="32"/>
        <v/>
      </c>
      <c r="AB73" s="43" t="str">
        <f t="shared" si="32"/>
        <v/>
      </c>
      <c r="AC73" s="44" t="str">
        <f t="shared" si="32"/>
        <v/>
      </c>
      <c r="AD73" s="153" t="s">
        <v>6</v>
      </c>
      <c r="AE73" s="191" t="s">
        <v>6</v>
      </c>
      <c r="AF73" s="25" t="s">
        <v>6</v>
      </c>
      <c r="AG73" s="144" t="s">
        <v>6</v>
      </c>
      <c r="AH73" s="144" t="s">
        <v>6</v>
      </c>
      <c r="AI73" s="144" t="s">
        <v>6</v>
      </c>
      <c r="AJ73" s="144" t="s">
        <v>6</v>
      </c>
      <c r="AK73" s="144" t="s">
        <v>6</v>
      </c>
      <c r="AL73" s="144" t="s">
        <v>6</v>
      </c>
      <c r="AM73" s="25" t="s">
        <v>6</v>
      </c>
      <c r="AN73" s="92" t="s">
        <v>6</v>
      </c>
      <c r="AO73" s="241" t="str">
        <f>IF(SUM(AO52:AO57)=0,"",SUM(AO52:AO57))</f>
        <v/>
      </c>
      <c r="AP73" s="242" t="str">
        <f>IF(AP52="","",AP52)</f>
        <v/>
      </c>
      <c r="AQ73" s="259" t="s">
        <v>6</v>
      </c>
      <c r="AR73" s="48" t="s">
        <v>6</v>
      </c>
    </row>
    <row r="74" spans="1:44" ht="26.25" thickBot="1" x14ac:dyDescent="0.3">
      <c r="A74" s="382"/>
      <c r="B74" s="55" t="s">
        <v>30</v>
      </c>
      <c r="C74" s="56" t="str">
        <f t="shared" ref="C74:AO74" si="33">IF(SUM(C52:C57)=0,"",AVERAGE(C52:C57))</f>
        <v/>
      </c>
      <c r="D74" s="57" t="str">
        <f t="shared" si="33"/>
        <v/>
      </c>
      <c r="E74" s="57" t="str">
        <f t="shared" si="33"/>
        <v/>
      </c>
      <c r="F74" s="57" t="str">
        <f t="shared" si="33"/>
        <v/>
      </c>
      <c r="G74" s="57" t="str">
        <f t="shared" si="33"/>
        <v/>
      </c>
      <c r="H74" s="57" t="str">
        <f t="shared" si="33"/>
        <v/>
      </c>
      <c r="I74" s="57" t="str">
        <f t="shared" si="33"/>
        <v/>
      </c>
      <c r="J74" s="57" t="str">
        <f t="shared" si="33"/>
        <v/>
      </c>
      <c r="K74" s="57" t="str">
        <f t="shared" si="33"/>
        <v/>
      </c>
      <c r="L74" s="56" t="str">
        <f t="shared" si="33"/>
        <v/>
      </c>
      <c r="M74" s="57" t="str">
        <f t="shared" si="33"/>
        <v/>
      </c>
      <c r="N74" s="57" t="str">
        <f t="shared" si="33"/>
        <v/>
      </c>
      <c r="O74" s="57" t="str">
        <f t="shared" si="33"/>
        <v/>
      </c>
      <c r="P74" s="57" t="str">
        <f t="shared" si="33"/>
        <v/>
      </c>
      <c r="Q74" s="57" t="str">
        <f t="shared" si="33"/>
        <v/>
      </c>
      <c r="R74" s="57" t="str">
        <f t="shared" si="33"/>
        <v/>
      </c>
      <c r="S74" s="57" t="str">
        <f t="shared" si="33"/>
        <v/>
      </c>
      <c r="T74" s="57" t="str">
        <f t="shared" si="33"/>
        <v/>
      </c>
      <c r="U74" s="59" t="str">
        <f t="shared" si="33"/>
        <v/>
      </c>
      <c r="V74" s="60" t="str">
        <f t="shared" si="33"/>
        <v/>
      </c>
      <c r="W74" s="59" t="str">
        <f t="shared" si="33"/>
        <v/>
      </c>
      <c r="X74" s="59" t="str">
        <f t="shared" si="33"/>
        <v/>
      </c>
      <c r="Y74" s="59" t="str">
        <f t="shared" si="33"/>
        <v/>
      </c>
      <c r="Z74" s="59" t="str">
        <f t="shared" si="33"/>
        <v/>
      </c>
      <c r="AA74" s="59" t="str">
        <f t="shared" si="33"/>
        <v/>
      </c>
      <c r="AB74" s="59" t="str">
        <f t="shared" si="33"/>
        <v/>
      </c>
      <c r="AC74" s="61" t="str">
        <f t="shared" si="33"/>
        <v/>
      </c>
      <c r="AD74" s="59" t="str">
        <f t="shared" si="33"/>
        <v/>
      </c>
      <c r="AE74" s="145" t="str">
        <f t="shared" si="33"/>
        <v/>
      </c>
      <c r="AF74" s="60" t="str">
        <f t="shared" si="33"/>
        <v/>
      </c>
      <c r="AG74" s="145" t="str">
        <f t="shared" si="33"/>
        <v/>
      </c>
      <c r="AH74" s="145" t="str">
        <f t="shared" si="33"/>
        <v/>
      </c>
      <c r="AI74" s="145" t="str">
        <f t="shared" si="33"/>
        <v/>
      </c>
      <c r="AJ74" s="145" t="str">
        <f t="shared" si="33"/>
        <v/>
      </c>
      <c r="AK74" s="145" t="str">
        <f t="shared" si="33"/>
        <v/>
      </c>
      <c r="AL74" s="145" t="str">
        <f t="shared" si="33"/>
        <v/>
      </c>
      <c r="AM74" s="60" t="str">
        <f t="shared" si="33"/>
        <v/>
      </c>
      <c r="AN74" s="57" t="str">
        <f t="shared" si="33"/>
        <v/>
      </c>
      <c r="AO74" s="243" t="str">
        <f t="shared" si="33"/>
        <v/>
      </c>
      <c r="AP74" s="244" t="str">
        <f>IF(AP52="","",AP52)</f>
        <v/>
      </c>
      <c r="AQ74" s="56" t="str">
        <f t="shared" ref="AQ74:AR74" si="34">IF(SUM(AQ52:AQ57)=0,"",AVERAGE(AQ52:AQ57))</f>
        <v/>
      </c>
      <c r="AR74" s="58" t="str">
        <f t="shared" si="34"/>
        <v/>
      </c>
    </row>
    <row r="75" spans="1:44" x14ac:dyDescent="0.25">
      <c r="A75" s="377" t="s">
        <v>31</v>
      </c>
      <c r="B75" s="378"/>
      <c r="C75" s="31">
        <f t="shared" ref="C75:AQ75" si="35">C58</f>
        <v>1889</v>
      </c>
      <c r="D75" s="27">
        <f t="shared" si="35"/>
        <v>1167</v>
      </c>
      <c r="E75" s="27">
        <f t="shared" si="35"/>
        <v>1542</v>
      </c>
      <c r="F75" s="27">
        <f t="shared" si="35"/>
        <v>2374</v>
      </c>
      <c r="G75" s="27">
        <f t="shared" si="35"/>
        <v>759</v>
      </c>
      <c r="H75" s="27">
        <f t="shared" si="35"/>
        <v>759</v>
      </c>
      <c r="I75" s="27">
        <f t="shared" si="35"/>
        <v>759</v>
      </c>
      <c r="J75" s="27">
        <f t="shared" si="35"/>
        <v>759</v>
      </c>
      <c r="K75" s="27">
        <f t="shared" si="35"/>
        <v>10008</v>
      </c>
      <c r="L75" s="31" t="str">
        <f t="shared" si="35"/>
        <v>---</v>
      </c>
      <c r="M75" s="27" t="str">
        <f t="shared" si="35"/>
        <v>---</v>
      </c>
      <c r="N75" s="27" t="str">
        <f t="shared" si="35"/>
        <v>---</v>
      </c>
      <c r="O75" s="27" t="str">
        <f t="shared" si="35"/>
        <v>---</v>
      </c>
      <c r="P75" s="27" t="str">
        <f t="shared" si="35"/>
        <v>---</v>
      </c>
      <c r="Q75" s="27" t="str">
        <f t="shared" si="35"/>
        <v>---</v>
      </c>
      <c r="R75" s="27" t="str">
        <f t="shared" si="35"/>
        <v>---</v>
      </c>
      <c r="S75" s="27" t="str">
        <f t="shared" si="35"/>
        <v>---</v>
      </c>
      <c r="T75" s="27" t="str">
        <f t="shared" si="35"/>
        <v>---</v>
      </c>
      <c r="U75" s="36">
        <f t="shared" si="35"/>
        <v>59480000</v>
      </c>
      <c r="V75" s="16">
        <f t="shared" si="35"/>
        <v>1430000</v>
      </c>
      <c r="W75" s="36">
        <f t="shared" si="35"/>
        <v>59480000</v>
      </c>
      <c r="X75" s="36">
        <f t="shared" si="35"/>
        <v>59480000</v>
      </c>
      <c r="Y75" s="36">
        <f t="shared" si="35"/>
        <v>59480000</v>
      </c>
      <c r="Z75" s="36">
        <f t="shared" si="35"/>
        <v>59480000</v>
      </c>
      <c r="AA75" s="36">
        <f t="shared" si="35"/>
        <v>59480000</v>
      </c>
      <c r="AB75" s="36">
        <f t="shared" si="35"/>
        <v>59480000</v>
      </c>
      <c r="AC75" s="37">
        <f t="shared" si="35"/>
        <v>417790000</v>
      </c>
      <c r="AD75" s="36" t="str">
        <f t="shared" si="35"/>
        <v>---</v>
      </c>
      <c r="AE75" s="129" t="str">
        <f t="shared" si="35"/>
        <v>---</v>
      </c>
      <c r="AF75" s="16" t="str">
        <f t="shared" si="35"/>
        <v>---</v>
      </c>
      <c r="AG75" s="129" t="str">
        <f t="shared" si="35"/>
        <v>---</v>
      </c>
      <c r="AH75" s="129" t="str">
        <f t="shared" si="35"/>
        <v>---</v>
      </c>
      <c r="AI75" s="129" t="str">
        <f t="shared" si="35"/>
        <v>---</v>
      </c>
      <c r="AJ75" s="129" t="str">
        <f t="shared" si="35"/>
        <v>---</v>
      </c>
      <c r="AK75" s="129" t="str">
        <f t="shared" si="35"/>
        <v>---</v>
      </c>
      <c r="AL75" s="129" t="str">
        <f t="shared" si="35"/>
        <v>---</v>
      </c>
      <c r="AM75" s="16" t="str">
        <f t="shared" si="35"/>
        <v>---</v>
      </c>
      <c r="AN75" s="16" t="str">
        <f t="shared" si="35"/>
        <v>---</v>
      </c>
      <c r="AO75" s="249">
        <f t="shared" si="35"/>
        <v>7090</v>
      </c>
      <c r="AP75" s="250" t="str">
        <f t="shared" si="35"/>
        <v>---</v>
      </c>
      <c r="AQ75" s="36" t="str">
        <f t="shared" si="35"/>
        <v>---</v>
      </c>
      <c r="AR75" s="37" t="str">
        <f t="shared" ref="AR75:AR76" si="36">AR58</f>
        <v>---</v>
      </c>
    </row>
    <row r="76" spans="1:44" ht="28.15" customHeight="1" thickBot="1" x14ac:dyDescent="0.3">
      <c r="A76" s="379" t="s">
        <v>30</v>
      </c>
      <c r="B76" s="380"/>
      <c r="C76" s="33">
        <f t="shared" ref="C76:AQ76" si="37">C59</f>
        <v>236.125</v>
      </c>
      <c r="D76" s="28">
        <f t="shared" si="37"/>
        <v>145.875</v>
      </c>
      <c r="E76" s="28">
        <f t="shared" si="37"/>
        <v>192.75</v>
      </c>
      <c r="F76" s="28">
        <f t="shared" si="37"/>
        <v>296.75</v>
      </c>
      <c r="G76" s="28">
        <f t="shared" si="37"/>
        <v>94.875</v>
      </c>
      <c r="H76" s="28">
        <f t="shared" si="37"/>
        <v>94.875</v>
      </c>
      <c r="I76" s="28">
        <f t="shared" si="37"/>
        <v>94.875</v>
      </c>
      <c r="J76" s="28">
        <f t="shared" si="37"/>
        <v>94.875</v>
      </c>
      <c r="K76" s="28">
        <f t="shared" si="37"/>
        <v>1251</v>
      </c>
      <c r="L76" s="33">
        <f t="shared" si="37"/>
        <v>36.125</v>
      </c>
      <c r="M76" s="28">
        <f t="shared" si="37"/>
        <v>20.875</v>
      </c>
      <c r="N76" s="28">
        <f t="shared" si="37"/>
        <v>-7.25</v>
      </c>
      <c r="O76" s="28">
        <f t="shared" si="37"/>
        <v>-3.25</v>
      </c>
      <c r="P76" s="28">
        <f t="shared" si="37"/>
        <v>-0.125</v>
      </c>
      <c r="Q76" s="28">
        <f t="shared" si="37"/>
        <v>-25.125</v>
      </c>
      <c r="R76" s="28">
        <f t="shared" si="37"/>
        <v>9.875</v>
      </c>
      <c r="S76" s="28">
        <f t="shared" si="37"/>
        <v>-0.125</v>
      </c>
      <c r="T76" s="28">
        <f t="shared" si="37"/>
        <v>31</v>
      </c>
      <c r="U76" s="38">
        <f t="shared" si="37"/>
        <v>7435000</v>
      </c>
      <c r="V76" s="17">
        <f t="shared" si="37"/>
        <v>178750</v>
      </c>
      <c r="W76" s="38">
        <f t="shared" si="37"/>
        <v>7435000</v>
      </c>
      <c r="X76" s="38">
        <f t="shared" si="37"/>
        <v>7435000</v>
      </c>
      <c r="Y76" s="38">
        <f t="shared" si="37"/>
        <v>7435000</v>
      </c>
      <c r="Z76" s="38">
        <f t="shared" si="37"/>
        <v>7435000</v>
      </c>
      <c r="AA76" s="38">
        <f t="shared" si="37"/>
        <v>7435000</v>
      </c>
      <c r="AB76" s="38">
        <f t="shared" si="37"/>
        <v>7435000</v>
      </c>
      <c r="AC76" s="39">
        <f t="shared" si="37"/>
        <v>52223750</v>
      </c>
      <c r="AD76" s="38">
        <f t="shared" si="37"/>
        <v>44509750</v>
      </c>
      <c r="AE76" s="130">
        <f t="shared" si="37"/>
        <v>32063.506103858734</v>
      </c>
      <c r="AF76" s="17">
        <f t="shared" si="37"/>
        <v>1310.9025200989486</v>
      </c>
      <c r="AG76" s="130">
        <f t="shared" si="37"/>
        <v>38827.555806059907</v>
      </c>
      <c r="AH76" s="130">
        <f t="shared" si="37"/>
        <v>25148.291174895036</v>
      </c>
      <c r="AI76" s="130">
        <f t="shared" si="37"/>
        <v>78858.544890881632</v>
      </c>
      <c r="AJ76" s="130">
        <f t="shared" si="37"/>
        <v>78858.544890881632</v>
      </c>
      <c r="AK76" s="130">
        <f t="shared" si="37"/>
        <v>78858.544890881632</v>
      </c>
      <c r="AL76" s="130">
        <f t="shared" si="37"/>
        <v>78858.544890881632</v>
      </c>
      <c r="AM76" s="17">
        <f t="shared" si="37"/>
        <v>41850.878337142232</v>
      </c>
      <c r="AN76" s="143">
        <f t="shared" si="37"/>
        <v>50.625</v>
      </c>
      <c r="AO76" s="251">
        <f t="shared" si="37"/>
        <v>886.25</v>
      </c>
      <c r="AP76" s="252" t="str">
        <f t="shared" si="37"/>
        <v>---</v>
      </c>
      <c r="AQ76" s="261">
        <f t="shared" si="37"/>
        <v>24.718689668174964</v>
      </c>
      <c r="AR76" s="93">
        <f t="shared" si="36"/>
        <v>1.4210044314332002</v>
      </c>
    </row>
    <row r="127" spans="1:1" ht="14.45" hidden="1" customHeight="1" x14ac:dyDescent="0.25">
      <c r="A127" s="1" t="s">
        <v>38</v>
      </c>
    </row>
    <row r="128" spans="1:1" ht="14.45" hidden="1" customHeight="1" x14ac:dyDescent="0.25">
      <c r="A128" s="1" t="s">
        <v>39</v>
      </c>
    </row>
    <row r="129" spans="1:1" ht="14.45" hidden="1" customHeight="1" x14ac:dyDescent="0.25">
      <c r="A129" s="1" t="s">
        <v>40</v>
      </c>
    </row>
    <row r="130" spans="1:1" ht="14.45" hidden="1" customHeight="1" x14ac:dyDescent="0.25">
      <c r="A130" s="1" t="s">
        <v>41</v>
      </c>
    </row>
    <row r="131" spans="1:1" ht="14.45" hidden="1" customHeight="1" x14ac:dyDescent="0.25">
      <c r="A131" s="1" t="s">
        <v>42</v>
      </c>
    </row>
    <row r="132" spans="1:1" ht="14.45" hidden="1" customHeight="1" x14ac:dyDescent="0.25">
      <c r="A132" s="1" t="s">
        <v>43</v>
      </c>
    </row>
    <row r="133" spans="1:1" ht="14.45" hidden="1" customHeight="1" x14ac:dyDescent="0.25">
      <c r="A133" s="1" t="s">
        <v>44</v>
      </c>
    </row>
    <row r="134" spans="1:1" ht="14.45" hidden="1" customHeight="1" x14ac:dyDescent="0.25">
      <c r="A134" s="1" t="s">
        <v>45</v>
      </c>
    </row>
    <row r="135" spans="1:1" ht="14.45" hidden="1" customHeight="1" x14ac:dyDescent="0.25">
      <c r="A135" s="1" t="s">
        <v>46</v>
      </c>
    </row>
    <row r="168" spans="1:1" ht="14.45" hidden="1" customHeight="1" x14ac:dyDescent="0.25">
      <c r="A168" s="1" t="s">
        <v>33</v>
      </c>
    </row>
    <row r="169" spans="1:1" ht="14.45" hidden="1" customHeight="1" x14ac:dyDescent="0.25">
      <c r="A169" s="1" t="s">
        <v>34</v>
      </c>
    </row>
    <row r="170" spans="1:1" ht="14.45" hidden="1" customHeight="1" x14ac:dyDescent="0.25">
      <c r="A170" s="1" t="s">
        <v>35</v>
      </c>
    </row>
    <row r="171" spans="1:1" ht="14.45" hidden="1" customHeight="1" x14ac:dyDescent="0.25"/>
    <row r="172" spans="1:1" ht="14.45" hidden="1" customHeight="1" x14ac:dyDescent="0.25"/>
  </sheetData>
  <sheetProtection sheet="1" formatCells="0" formatColumns="0" formatRows="0" insertRows="0" selectLockedCells="1" autoFilter="0"/>
  <protectedRanges>
    <protectedRange sqref="R4 N4:N5 P5:R5" name="Rango2"/>
    <protectedRange sqref="C37:C57" name="Rango3"/>
    <protectedRange sqref="C28:C36" name="Rango3_2"/>
    <protectedRange sqref="AO37:AP57" name="Rango3_1_1"/>
    <protectedRange sqref="AO28:AP36" name="Rango3_2_1_1"/>
  </protectedRanges>
  <mergeCells count="123">
    <mergeCell ref="AO62:AP63"/>
    <mergeCell ref="AQ62:AR63"/>
    <mergeCell ref="N4:R4"/>
    <mergeCell ref="N5:R5"/>
    <mergeCell ref="E14:H14"/>
    <mergeCell ref="E15:H15"/>
    <mergeCell ref="E16:H16"/>
    <mergeCell ref="K26:K27"/>
    <mergeCell ref="K63:K64"/>
    <mergeCell ref="T63:T64"/>
    <mergeCell ref="AC63:AC64"/>
    <mergeCell ref="AM63:AM64"/>
    <mergeCell ref="L62:T62"/>
    <mergeCell ref="U62:AC62"/>
    <mergeCell ref="AD62:AD64"/>
    <mergeCell ref="AE62:AM62"/>
    <mergeCell ref="AN62:AN64"/>
    <mergeCell ref="D17:H17"/>
    <mergeCell ref="I17:J17"/>
    <mergeCell ref="K17:L17"/>
    <mergeCell ref="M17:O17"/>
    <mergeCell ref="P17:R17"/>
    <mergeCell ref="A75:B75"/>
    <mergeCell ref="A76:B76"/>
    <mergeCell ref="E9:H9"/>
    <mergeCell ref="E10:H10"/>
    <mergeCell ref="E11:H11"/>
    <mergeCell ref="E12:H12"/>
    <mergeCell ref="E13:H13"/>
    <mergeCell ref="A65:A66"/>
    <mergeCell ref="A67:A68"/>
    <mergeCell ref="A69:A70"/>
    <mergeCell ref="A71:A72"/>
    <mergeCell ref="A73:A74"/>
    <mergeCell ref="C62:K62"/>
    <mergeCell ref="A55:B55"/>
    <mergeCell ref="A56:B56"/>
    <mergeCell ref="A57:B57"/>
    <mergeCell ref="A58:B58"/>
    <mergeCell ref="A59:B59"/>
    <mergeCell ref="A62:B64"/>
    <mergeCell ref="A49:B49"/>
    <mergeCell ref="A50:B50"/>
    <mergeCell ref="A51:B51"/>
    <mergeCell ref="A52:B52"/>
    <mergeCell ref="A53:B53"/>
    <mergeCell ref="A54:B54"/>
    <mergeCell ref="A43:B43"/>
    <mergeCell ref="A44:B44"/>
    <mergeCell ref="A45:B45"/>
    <mergeCell ref="A46:B46"/>
    <mergeCell ref="A47:B47"/>
    <mergeCell ref="A48:B48"/>
    <mergeCell ref="A37:B37"/>
    <mergeCell ref="A38:B38"/>
    <mergeCell ref="A39:B39"/>
    <mergeCell ref="A40:B40"/>
    <mergeCell ref="A41:B41"/>
    <mergeCell ref="A42:B42"/>
    <mergeCell ref="A31:B31"/>
    <mergeCell ref="A32:B32"/>
    <mergeCell ref="A33:B33"/>
    <mergeCell ref="A34:B34"/>
    <mergeCell ref="A35:B35"/>
    <mergeCell ref="A36:B36"/>
    <mergeCell ref="AN25:AN27"/>
    <mergeCell ref="AS25:AS27"/>
    <mergeCell ref="A28:B28"/>
    <mergeCell ref="A29:B29"/>
    <mergeCell ref="A30:B30"/>
    <mergeCell ref="T26:T27"/>
    <mergeCell ref="AC26:AC27"/>
    <mergeCell ref="AM26:AM27"/>
    <mergeCell ref="A25:B27"/>
    <mergeCell ref="C25:K25"/>
    <mergeCell ref="L25:T25"/>
    <mergeCell ref="U25:AC25"/>
    <mergeCell ref="AD25:AD27"/>
    <mergeCell ref="AE25:AM25"/>
    <mergeCell ref="AO25:AP26"/>
    <mergeCell ref="AQ25:AR26"/>
    <mergeCell ref="F20:G20"/>
    <mergeCell ref="K20:R20"/>
    <mergeCell ref="I15:J15"/>
    <mergeCell ref="K15:L15"/>
    <mergeCell ref="M15:O15"/>
    <mergeCell ref="P15:R15"/>
    <mergeCell ref="I16:J16"/>
    <mergeCell ref="K16:L16"/>
    <mergeCell ref="M16:O16"/>
    <mergeCell ref="P16:R16"/>
    <mergeCell ref="I13:J13"/>
    <mergeCell ref="K13:L13"/>
    <mergeCell ref="M13:O13"/>
    <mergeCell ref="P13:R13"/>
    <mergeCell ref="I14:J14"/>
    <mergeCell ref="K14:L14"/>
    <mergeCell ref="M14:O14"/>
    <mergeCell ref="P14:R14"/>
    <mergeCell ref="I11:J11"/>
    <mergeCell ref="K11:L11"/>
    <mergeCell ref="M11:O11"/>
    <mergeCell ref="P11:R11"/>
    <mergeCell ref="I12:J12"/>
    <mergeCell ref="K12:L12"/>
    <mergeCell ref="M12:O12"/>
    <mergeCell ref="P12:R12"/>
    <mergeCell ref="I9:J9"/>
    <mergeCell ref="K9:L9"/>
    <mergeCell ref="M9:O9"/>
    <mergeCell ref="P9:R9"/>
    <mergeCell ref="I10:J10"/>
    <mergeCell ref="K10:L10"/>
    <mergeCell ref="M10:O10"/>
    <mergeCell ref="P10:R10"/>
    <mergeCell ref="A2:Q2"/>
    <mergeCell ref="D4:J4"/>
    <mergeCell ref="D5:J5"/>
    <mergeCell ref="D8:H8"/>
    <mergeCell ref="I8:J8"/>
    <mergeCell ref="K8:L8"/>
    <mergeCell ref="M8:O8"/>
    <mergeCell ref="P8:R8"/>
  </mergeCells>
  <conditionalFormatting sqref="L28:T57 L59:T59">
    <cfRule type="cellIs" dxfId="3" priority="4" operator="greaterThan">
      <formula>0</formula>
    </cfRule>
  </conditionalFormatting>
  <conditionalFormatting sqref="AO65:AP74">
    <cfRule type="cellIs" dxfId="2" priority="1" operator="lessThan">
      <formula>0</formula>
    </cfRule>
  </conditionalFormatting>
  <conditionalFormatting sqref="AO65:AP74">
    <cfRule type="containsText" dxfId="1" priority="2" operator="containsText" text="Meta del AVP+L NO CUMPLIDA">
      <formula>NOT(ISERROR(SEARCH("Meta del AVP+L NO CUMPLIDA",AO65)))</formula>
    </cfRule>
    <cfRule type="containsText" dxfId="0" priority="3" operator="containsText" text="Meta del AVP+L CUMPLIDA">
      <formula>NOT(ISERROR(SEARCH("Meta del AVP+L CUMPLIDA",AO65)))</formula>
    </cfRule>
  </conditionalFormatting>
  <printOptions horizontalCentered="1"/>
  <pageMargins left="0.51181102362204722" right="0.31496062992125984" top="1.0236220472440944" bottom="0.70866141732283472" header="0.31496062992125984" footer="0.31496062992125984"/>
  <pageSetup fitToWidth="2" fitToHeight="4" orientation="landscape" errors="dash" r:id="rId1"/>
  <headerFooter>
    <oddHeader>&amp;C&amp;"-,Negrita Cursiva"Programa de Acuerdos Voluntarios de Producción más Limpia (AVP+L)
Hoja de registro de consumo de agua</oddHeader>
  </headerFooter>
  <rowBreaks count="1" manualBreakCount="1">
    <brk id="77" max="163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Datos Generales</vt:lpstr>
      <vt:lpstr>Residuos ordinarios</vt:lpstr>
      <vt:lpstr>Residuos de manejo especial</vt:lpstr>
      <vt:lpstr>Residuos peligrosos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dmendoza</dc:creator>
  <cp:lastModifiedBy>Marco Chinchilla Salazar</cp:lastModifiedBy>
  <cp:lastPrinted>2020-05-13T14:15:14Z</cp:lastPrinted>
  <dcterms:created xsi:type="dcterms:W3CDTF">2009-10-20T13:50:35Z</dcterms:created>
  <dcterms:modified xsi:type="dcterms:W3CDTF">2020-05-18T20:00:47Z</dcterms:modified>
</cp:coreProperties>
</file>