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codeName="ThisWorkbook"/>
  <mc:AlternateContent xmlns:mc="http://schemas.openxmlformats.org/markup-compatibility/2006">
    <mc:Choice Requires="x15">
      <x15ac:absPath xmlns:x15ac="http://schemas.microsoft.com/office/spreadsheetml/2010/11/ac" url="G:\Mi unidad\ENB2\Avance II semestre 2025\SINAC\Meta 85\"/>
    </mc:Choice>
  </mc:AlternateContent>
  <xr:revisionPtr revIDLastSave="0" documentId="8_{6A1C458B-6656-4848-A0C7-870E463AD097}" xr6:coauthVersionLast="47" xr6:coauthVersionMax="47" xr10:uidLastSave="{00000000-0000-0000-0000-000000000000}"/>
  <workbookProtection workbookAlgorithmName="SHA-512" workbookHashValue="0vPRXEBo1GxsqujvXDSd1xsSyf78wv2dbT5/EG7rCG9iLhVgOTQXc/Fn4SEQSwcJkiioelnqe+cainfzh2DrSg==" workbookSaltValue="g5CQTx4WOlIv95UssMZ2KA==" workbookSpinCount="100000" lockStructure="1"/>
  <bookViews>
    <workbookView xWindow="-120" yWindow="-120" windowWidth="20730" windowHeight="11040" tabRatio="868" firstSheet="1" activeTab="8" xr2:uid="{00000000-000D-0000-FFFF-FFFF00000000}"/>
  </bookViews>
  <sheets>
    <sheet name="INICIO" sheetId="36" r:id="rId1"/>
    <sheet name="Identificación" sheetId="25" r:id="rId2"/>
    <sheet name="Instructivo Id." sheetId="31" r:id="rId3"/>
    <sheet name="Portafolio" sheetId="30" r:id="rId4"/>
    <sheet name="Análisis" sheetId="27" r:id="rId5"/>
    <sheet name="Instructivo An." sheetId="32" r:id="rId6"/>
    <sheet name="Evaluación" sheetId="28" r:id="rId7"/>
    <sheet name="Instructivo Ev." sheetId="33" r:id="rId8"/>
    <sheet name="Administración" sheetId="29" r:id="rId9"/>
    <sheet name="Instructivo Ad" sheetId="34" r:id="rId10"/>
    <sheet name="Plan de Mitigación" sheetId="35" r:id="rId11"/>
    <sheet name="Hoja1" sheetId="38" r:id="rId12"/>
    <sheet name="SEVRI" sheetId="37" state="hidden" r:id="rId13"/>
    <sheet name="Macros" sheetId="26" state="hidden" r:id="rId14"/>
  </sheets>
  <definedNames>
    <definedName name="Ambiental">Macros!$B$27:$B$29</definedName>
    <definedName name="Categoria">Macros!$A$18:$A$19</definedName>
    <definedName name="Direccion">Macros!$G$36:$G$40</definedName>
    <definedName name="Externos">Macros!$B$18:$B$24</definedName>
    <definedName name="Externos2">Macros!$A$27:$A$33</definedName>
    <definedName name="Financiero">Macros!$C$36:$C$38</definedName>
    <definedName name="Gestion">Macros!$E$27:$E$31</definedName>
    <definedName name="Imagen">Macros!$G$27</definedName>
    <definedName name="Internos">Macros!$C$18:$C$24</definedName>
    <definedName name="Legal">Macros!$D$27:$D$28</definedName>
    <definedName name="Legales">Macros!$B$36:$B$37</definedName>
    <definedName name="Operativo">Macros!$F$36:$F$41</definedName>
    <definedName name="Período">Macros!$A$61:$A$70</definedName>
    <definedName name="Politico">Macros!$C$27:$C$29</definedName>
    <definedName name="Presupuestario">Macros!$D$36:$D$37</definedName>
    <definedName name="Recurso_Humano">Macros!$H$36:$H$41</definedName>
    <definedName name="Social">Macros!$F$27:$F$28</definedName>
    <definedName name="Tecnologia">Macros!$H$27:$H$28</definedName>
    <definedName name="Tecnologico">Macros!$E$36:$E$38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27" l="1"/>
  <c r="H10" i="28" s="1"/>
  <c r="F10" i="29" s="1"/>
  <c r="H11" i="27"/>
  <c r="H11" i="28" s="1"/>
  <c r="F11" i="29" s="1"/>
  <c r="H12" i="27"/>
  <c r="H12" i="28" s="1"/>
  <c r="F12" i="29" s="1"/>
  <c r="H13" i="27"/>
  <c r="H13" i="28" s="1"/>
  <c r="F13" i="29" s="1"/>
  <c r="H14" i="27"/>
  <c r="H14" i="28" s="1"/>
  <c r="F14" i="29" s="1"/>
  <c r="H15" i="27"/>
  <c r="H15" i="28" s="1"/>
  <c r="F15" i="29" s="1"/>
  <c r="H16" i="27"/>
  <c r="H16" i="28" s="1"/>
  <c r="F16" i="29" s="1"/>
  <c r="H17" i="27"/>
  <c r="H17" i="28" s="1"/>
  <c r="F17" i="29" s="1"/>
  <c r="H18" i="27"/>
  <c r="H18" i="28" s="1"/>
  <c r="F18" i="29" s="1"/>
  <c r="H19" i="27"/>
  <c r="H19" i="28" s="1"/>
  <c r="F19" i="29" s="1"/>
  <c r="H20" i="27"/>
  <c r="H20" i="28" s="1"/>
  <c r="F20" i="29" s="1"/>
  <c r="H21" i="27"/>
  <c r="H21" i="28" s="1"/>
  <c r="F21" i="29" s="1"/>
  <c r="H22" i="27"/>
  <c r="H22" i="28" s="1"/>
  <c r="F22" i="29" s="1"/>
  <c r="H23" i="27"/>
  <c r="H23" i="28" s="1"/>
  <c r="F23" i="29" s="1"/>
  <c r="H24" i="27"/>
  <c r="H24" i="28" s="1"/>
  <c r="F24" i="29" s="1"/>
  <c r="H25" i="27"/>
  <c r="H26" i="27"/>
  <c r="H26" i="28" s="1"/>
  <c r="F26" i="29" s="1"/>
  <c r="H27" i="27"/>
  <c r="H27" i="28" s="1"/>
  <c r="F27" i="29" s="1"/>
  <c r="H28" i="27"/>
  <c r="H28" i="28" s="1"/>
  <c r="F28" i="29" s="1"/>
  <c r="H29" i="27"/>
  <c r="H29" i="28" s="1"/>
  <c r="F29" i="29" s="1"/>
  <c r="H30" i="27"/>
  <c r="H30" i="28" s="1"/>
  <c r="F30" i="29" s="1"/>
  <c r="H31" i="27"/>
  <c r="H31" i="28" s="1"/>
  <c r="F31" i="29" s="1"/>
  <c r="H32" i="27"/>
  <c r="H32" i="28" s="1"/>
  <c r="F32" i="29" s="1"/>
  <c r="H33" i="27"/>
  <c r="H33" i="28" s="1"/>
  <c r="F33" i="29" s="1"/>
  <c r="H34" i="27"/>
  <c r="H34" i="28" s="1"/>
  <c r="F34" i="29" s="1"/>
  <c r="H35" i="27"/>
  <c r="H35" i="28" s="1"/>
  <c r="F35" i="29" s="1"/>
  <c r="H36" i="27"/>
  <c r="H36" i="28" s="1"/>
  <c r="F36" i="29" s="1"/>
  <c r="H37" i="27"/>
  <c r="H38" i="27"/>
  <c r="H39" i="27"/>
  <c r="H40" i="27"/>
  <c r="H40" i="28" s="1"/>
  <c r="F40" i="29" s="1"/>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H25" i="28"/>
  <c r="F25" i="29" s="1"/>
  <c r="H37" i="28"/>
  <c r="F37" i="29" s="1"/>
  <c r="H38" i="28"/>
  <c r="F38" i="29" s="1"/>
  <c r="H39" i="28"/>
  <c r="F39" i="29" s="1"/>
  <c r="B10" i="27"/>
  <c r="B10" i="28" s="1"/>
  <c r="C11" i="27"/>
  <c r="C11" i="28" s="1"/>
  <c r="D10" i="27"/>
  <c r="C10" i="27"/>
  <c r="G11" i="27"/>
  <c r="C12" i="27" l="1"/>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B11" i="27" l="1"/>
  <c r="B22" i="27" l="1"/>
  <c r="B23" i="27"/>
  <c r="B24" i="27"/>
  <c r="B25" i="27"/>
  <c r="B26" i="27"/>
  <c r="B27" i="27"/>
  <c r="B28" i="27"/>
  <c r="B21" i="27"/>
  <c r="B20" i="27"/>
  <c r="B17" i="27"/>
  <c r="B18" i="27"/>
  <c r="B19" i="27"/>
  <c r="B16" i="27"/>
  <c r="C41" i="35"/>
  <c r="C42" i="35"/>
  <c r="C43" i="35"/>
  <c r="C44" i="35"/>
  <c r="C45" i="35"/>
  <c r="C46" i="35"/>
  <c r="C47" i="35"/>
  <c r="C48" i="35"/>
  <c r="C49" i="35"/>
  <c r="C50" i="35"/>
  <c r="C51" i="35"/>
  <c r="C52" i="35"/>
  <c r="C53" i="35"/>
  <c r="C54" i="35"/>
  <c r="C55" i="35"/>
  <c r="C56" i="35"/>
  <c r="C57" i="35"/>
  <c r="C58" i="35"/>
  <c r="C59" i="35"/>
  <c r="C60" i="35"/>
  <c r="C61" i="35"/>
  <c r="C62" i="35"/>
  <c r="C63" i="35"/>
  <c r="C64" i="35"/>
  <c r="C65" i="35"/>
  <c r="C66" i="35"/>
  <c r="C67" i="35"/>
  <c r="C68" i="35"/>
  <c r="C69" i="35"/>
  <c r="C70" i="35"/>
  <c r="C71" i="35"/>
  <c r="C72" i="35"/>
  <c r="C73" i="35"/>
  <c r="C74" i="35"/>
  <c r="C75" i="35"/>
  <c r="C76" i="35"/>
  <c r="C77" i="35"/>
  <c r="C78" i="35"/>
  <c r="C79" i="35"/>
  <c r="C80" i="35"/>
  <c r="C81" i="35"/>
  <c r="C82" i="35"/>
  <c r="C83" i="35"/>
  <c r="C84" i="35"/>
  <c r="C85" i="35"/>
  <c r="C86" i="35"/>
  <c r="C87" i="35"/>
  <c r="C88" i="35"/>
  <c r="C89" i="35"/>
  <c r="C90" i="35"/>
  <c r="C91" i="35"/>
  <c r="C92" i="35"/>
  <c r="C93" i="35"/>
  <c r="C94" i="35"/>
  <c r="C95" i="35"/>
  <c r="C96" i="35"/>
  <c r="C97" i="35"/>
  <c r="C98" i="35"/>
  <c r="C99" i="35"/>
  <c r="N11" i="35"/>
  <c r="N12" i="35"/>
  <c r="N13" i="35"/>
  <c r="N14" i="35"/>
  <c r="N15" i="35"/>
  <c r="N16" i="35"/>
  <c r="N17" i="35"/>
  <c r="N18" i="35"/>
  <c r="N19" i="35"/>
  <c r="N20" i="35"/>
  <c r="N21" i="35"/>
  <c r="N22" i="35"/>
  <c r="N23" i="35"/>
  <c r="N24" i="35"/>
  <c r="N25" i="35"/>
  <c r="N26" i="35"/>
  <c r="N27" i="35"/>
  <c r="N28" i="35"/>
  <c r="N29" i="35"/>
  <c r="N30" i="35"/>
  <c r="N31" i="35"/>
  <c r="N32" i="35"/>
  <c r="N33" i="35"/>
  <c r="N34" i="35"/>
  <c r="N35" i="35"/>
  <c r="N36" i="35"/>
  <c r="N37" i="35"/>
  <c r="N38" i="35"/>
  <c r="N39" i="35"/>
  <c r="N40" i="35"/>
  <c r="N41" i="35"/>
  <c r="N42" i="35"/>
  <c r="N43" i="35"/>
  <c r="N44" i="35"/>
  <c r="N45" i="35"/>
  <c r="N46" i="35"/>
  <c r="N47" i="35"/>
  <c r="N48" i="35"/>
  <c r="N49" i="35"/>
  <c r="N50" i="35"/>
  <c r="N51" i="35"/>
  <c r="N52" i="35"/>
  <c r="N53" i="35"/>
  <c r="N54" i="35"/>
  <c r="N55" i="35"/>
  <c r="N56" i="35"/>
  <c r="N57" i="35"/>
  <c r="N58" i="35"/>
  <c r="N59" i="35"/>
  <c r="N60" i="35"/>
  <c r="N61" i="35"/>
  <c r="N62" i="35"/>
  <c r="N63" i="35"/>
  <c r="N64" i="35"/>
  <c r="N65" i="35"/>
  <c r="N66" i="35"/>
  <c r="N67" i="35"/>
  <c r="N68" i="35"/>
  <c r="N69" i="35"/>
  <c r="N70" i="35"/>
  <c r="N71" i="35"/>
  <c r="N72" i="35"/>
  <c r="N73" i="35"/>
  <c r="N74" i="35"/>
  <c r="N75" i="35"/>
  <c r="N76" i="35"/>
  <c r="N77" i="35"/>
  <c r="N78" i="35"/>
  <c r="N79" i="35"/>
  <c r="N80" i="35"/>
  <c r="N81" i="35"/>
  <c r="N82" i="35"/>
  <c r="N83" i="35"/>
  <c r="N84" i="35"/>
  <c r="N85" i="35"/>
  <c r="N86" i="35"/>
  <c r="N87" i="35"/>
  <c r="N88" i="35"/>
  <c r="N89" i="35"/>
  <c r="N90" i="35"/>
  <c r="N91" i="35"/>
  <c r="N92" i="35"/>
  <c r="N93" i="35"/>
  <c r="N94" i="35"/>
  <c r="N95" i="35"/>
  <c r="N96" i="35"/>
  <c r="N97" i="35"/>
  <c r="N98" i="35"/>
  <c r="N99" i="35"/>
  <c r="N10" i="35"/>
  <c r="H12" i="35"/>
  <c r="H11" i="35"/>
  <c r="H13" i="35"/>
  <c r="H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58" i="35"/>
  <c r="H59" i="35"/>
  <c r="H60" i="35"/>
  <c r="H61" i="35"/>
  <c r="H62" i="35"/>
  <c r="H63" i="35"/>
  <c r="H64" i="35"/>
  <c r="H65" i="35"/>
  <c r="H66" i="35"/>
  <c r="H67" i="35"/>
  <c r="H68" i="35"/>
  <c r="H69" i="35"/>
  <c r="H70" i="35"/>
  <c r="H71" i="35"/>
  <c r="H72" i="35"/>
  <c r="H73" i="35"/>
  <c r="H74" i="35"/>
  <c r="H75" i="35"/>
  <c r="H76" i="35"/>
  <c r="H77" i="35"/>
  <c r="H78" i="35"/>
  <c r="H79" i="35"/>
  <c r="H80" i="35"/>
  <c r="H81" i="35"/>
  <c r="H82" i="35"/>
  <c r="H83" i="35"/>
  <c r="H84" i="35"/>
  <c r="H85" i="35"/>
  <c r="H86" i="35"/>
  <c r="H87" i="35"/>
  <c r="H88" i="35"/>
  <c r="H89" i="35"/>
  <c r="H90" i="35"/>
  <c r="H91" i="35"/>
  <c r="H92" i="35"/>
  <c r="H93" i="35"/>
  <c r="H94" i="35"/>
  <c r="H95" i="35"/>
  <c r="H96" i="35"/>
  <c r="H97" i="35"/>
  <c r="H98" i="35"/>
  <c r="H99" i="35"/>
  <c r="D11" i="35"/>
  <c r="D12" i="35"/>
  <c r="D13" i="35"/>
  <c r="D14" i="35"/>
  <c r="D15" i="35"/>
  <c r="D16" i="35"/>
  <c r="D17" i="35"/>
  <c r="D18" i="35"/>
  <c r="D19" i="35"/>
  <c r="D20" i="35"/>
  <c r="D21" i="35"/>
  <c r="D22" i="35"/>
  <c r="D23" i="35"/>
  <c r="D24" i="35"/>
  <c r="D25" i="35"/>
  <c r="D26" i="35"/>
  <c r="D27" i="35"/>
  <c r="D28" i="35"/>
  <c r="D29" i="35"/>
  <c r="D30" i="35"/>
  <c r="D31" i="35"/>
  <c r="D32" i="35"/>
  <c r="D33" i="35"/>
  <c r="D34" i="35"/>
  <c r="D35" i="35"/>
  <c r="D36" i="35"/>
  <c r="D37" i="35"/>
  <c r="D38" i="35"/>
  <c r="D39" i="35"/>
  <c r="D40" i="35"/>
  <c r="D41" i="35"/>
  <c r="D42" i="35"/>
  <c r="D43" i="35"/>
  <c r="D44" i="35"/>
  <c r="D45" i="35"/>
  <c r="D46" i="35"/>
  <c r="D47" i="35"/>
  <c r="D48" i="35"/>
  <c r="D49" i="35"/>
  <c r="D50" i="35"/>
  <c r="D51" i="35"/>
  <c r="D52" i="35"/>
  <c r="D53" i="35"/>
  <c r="D54" i="35"/>
  <c r="D55" i="35"/>
  <c r="D56" i="35"/>
  <c r="D57" i="35"/>
  <c r="D58" i="35"/>
  <c r="D59" i="35"/>
  <c r="D60" i="35"/>
  <c r="D61" i="35"/>
  <c r="D62" i="35"/>
  <c r="D63" i="35"/>
  <c r="D64" i="35"/>
  <c r="D65" i="35"/>
  <c r="D66" i="35"/>
  <c r="D67" i="35"/>
  <c r="D68" i="35"/>
  <c r="D69" i="35"/>
  <c r="D70" i="35"/>
  <c r="D71" i="35"/>
  <c r="D72" i="35"/>
  <c r="D73" i="35"/>
  <c r="D74" i="35"/>
  <c r="D75" i="35"/>
  <c r="D76" i="35"/>
  <c r="D77" i="35"/>
  <c r="D78" i="35"/>
  <c r="D79" i="35"/>
  <c r="D80" i="35"/>
  <c r="D81" i="35"/>
  <c r="D82" i="35"/>
  <c r="D83" i="35"/>
  <c r="D84" i="35"/>
  <c r="D85" i="35"/>
  <c r="D86" i="35"/>
  <c r="D87" i="35"/>
  <c r="D88" i="35"/>
  <c r="D89" i="35"/>
  <c r="D90" i="35"/>
  <c r="D91" i="35"/>
  <c r="D92" i="35"/>
  <c r="D93" i="35"/>
  <c r="D94" i="35"/>
  <c r="D95" i="35"/>
  <c r="D96" i="35"/>
  <c r="D97" i="35"/>
  <c r="D98" i="35"/>
  <c r="D99" i="35"/>
  <c r="D10" i="35"/>
  <c r="H10" i="35"/>
  <c r="A41" i="35" l="1"/>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69" i="35"/>
  <c r="A70" i="35"/>
  <c r="A71" i="35"/>
  <c r="A72" i="35"/>
  <c r="A73" i="35"/>
  <c r="A74" i="35"/>
  <c r="A75" i="35"/>
  <c r="A76" i="35"/>
  <c r="A77" i="35"/>
  <c r="A78" i="35"/>
  <c r="A79" i="35"/>
  <c r="A80" i="35"/>
  <c r="A81" i="35"/>
  <c r="A82" i="35"/>
  <c r="A83" i="35"/>
  <c r="A84" i="35"/>
  <c r="A85" i="35"/>
  <c r="A86" i="35"/>
  <c r="A87" i="35"/>
  <c r="A88" i="35"/>
  <c r="A89" i="35"/>
  <c r="A90" i="35"/>
  <c r="A91" i="35"/>
  <c r="A92" i="35"/>
  <c r="A93" i="35"/>
  <c r="A94" i="35"/>
  <c r="A95" i="35"/>
  <c r="A96" i="35"/>
  <c r="A97" i="35"/>
  <c r="A98" i="35"/>
  <c r="A99"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U11" i="35" l="1"/>
  <c r="V11" i="35"/>
  <c r="W11" i="35"/>
  <c r="X11" i="35"/>
  <c r="U12" i="35"/>
  <c r="V12" i="35"/>
  <c r="W12" i="35"/>
  <c r="X12" i="35"/>
  <c r="X10" i="35"/>
  <c r="W10" i="35"/>
  <c r="V10" i="35"/>
  <c r="U10" i="35"/>
  <c r="T15" i="35"/>
  <c r="W15" i="35" s="1"/>
  <c r="T14" i="35"/>
  <c r="W14" i="35" s="1"/>
  <c r="T13" i="35"/>
  <c r="W13" i="35" s="1"/>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G10" i="29"/>
  <c r="B10" i="35" s="1"/>
  <c r="G11" i="29"/>
  <c r="B11" i="35" s="1"/>
  <c r="G12" i="29"/>
  <c r="B12" i="35" s="1"/>
  <c r="G13" i="29"/>
  <c r="B13" i="35" s="1"/>
  <c r="G14" i="29"/>
  <c r="B14" i="35" s="1"/>
  <c r="G15" i="29"/>
  <c r="B15" i="35" s="1"/>
  <c r="G16" i="29"/>
  <c r="B16" i="35" s="1"/>
  <c r="G17" i="29"/>
  <c r="B17" i="35" s="1"/>
  <c r="G18" i="29"/>
  <c r="B18" i="35" s="1"/>
  <c r="G19" i="29"/>
  <c r="B19" i="35" s="1"/>
  <c r="G20" i="29"/>
  <c r="B20" i="35" s="1"/>
  <c r="G21" i="29"/>
  <c r="B21" i="35" s="1"/>
  <c r="G22" i="29"/>
  <c r="B22" i="35" s="1"/>
  <c r="G23" i="29"/>
  <c r="B23" i="35" s="1"/>
  <c r="G24" i="29"/>
  <c r="B24" i="35" s="1"/>
  <c r="G25" i="29"/>
  <c r="B25" i="35" s="1"/>
  <c r="G26" i="29"/>
  <c r="B26" i="35" s="1"/>
  <c r="G27" i="29"/>
  <c r="B27" i="35" s="1"/>
  <c r="G28" i="29"/>
  <c r="B28" i="35" s="1"/>
  <c r="G29" i="29"/>
  <c r="B29" i="35" s="1"/>
  <c r="G30" i="29"/>
  <c r="B30" i="35" s="1"/>
  <c r="G31" i="29"/>
  <c r="B31" i="35" s="1"/>
  <c r="G32" i="29"/>
  <c r="B32" i="35" s="1"/>
  <c r="G33" i="29"/>
  <c r="B33" i="35" s="1"/>
  <c r="G34" i="29"/>
  <c r="B34" i="35" s="1"/>
  <c r="G35" i="29"/>
  <c r="B35" i="35" s="1"/>
  <c r="G36" i="29"/>
  <c r="B36" i="35" s="1"/>
  <c r="G37" i="29"/>
  <c r="B37" i="35" s="1"/>
  <c r="G38" i="29"/>
  <c r="B38" i="35" s="1"/>
  <c r="G39" i="29"/>
  <c r="B39" i="35" s="1"/>
  <c r="G40" i="29"/>
  <c r="B40" i="35" s="1"/>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39" i="29"/>
  <c r="E40" i="29"/>
  <c r="G10" i="27"/>
  <c r="G10" i="28" s="1"/>
  <c r="I10" i="27"/>
  <c r="J10" i="27"/>
  <c r="T18" i="35" l="1"/>
  <c r="U18" i="35" s="1"/>
  <c r="T16" i="35"/>
  <c r="U16" i="35" s="1"/>
  <c r="X13" i="35"/>
  <c r="U13" i="35"/>
  <c r="U15" i="35"/>
  <c r="X15" i="35"/>
  <c r="X14" i="35"/>
  <c r="T17" i="35"/>
  <c r="V15" i="35"/>
  <c r="V14" i="35"/>
  <c r="V13" i="35"/>
  <c r="X18" i="35"/>
  <c r="V18" i="35"/>
  <c r="U14" i="35"/>
  <c r="I10" i="28"/>
  <c r="J10" i="28"/>
  <c r="G11" i="37"/>
  <c r="G12" i="37"/>
  <c r="G13" i="37"/>
  <c r="G14" i="37"/>
  <c r="G15" i="37"/>
  <c r="G16" i="37"/>
  <c r="G17" i="37"/>
  <c r="G18" i="37"/>
  <c r="G19" i="37"/>
  <c r="G20" i="37"/>
  <c r="G21" i="37"/>
  <c r="G22" i="37"/>
  <c r="G23" i="37"/>
  <c r="G24" i="37"/>
  <c r="G25" i="37"/>
  <c r="G26" i="37"/>
  <c r="G27" i="37"/>
  <c r="G28" i="37"/>
  <c r="G29" i="37"/>
  <c r="G30" i="37"/>
  <c r="G31" i="37"/>
  <c r="G32" i="37"/>
  <c r="G33" i="37"/>
  <c r="G34" i="37"/>
  <c r="G35" i="37"/>
  <c r="G36" i="37"/>
  <c r="G37" i="37"/>
  <c r="G38" i="37"/>
  <c r="G39" i="37"/>
  <c r="G40" i="37"/>
  <c r="G10" i="37"/>
  <c r="F11" i="37"/>
  <c r="F12" i="37"/>
  <c r="F13" i="37"/>
  <c r="F14" i="37"/>
  <c r="F15" i="3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F10" i="37"/>
  <c r="A10" i="37"/>
  <c r="A11"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J40" i="37"/>
  <c r="I40" i="37"/>
  <c r="H40" i="37"/>
  <c r="J39" i="37"/>
  <c r="I39" i="37"/>
  <c r="H39" i="37"/>
  <c r="J38" i="37"/>
  <c r="I38" i="37"/>
  <c r="H38" i="37"/>
  <c r="J37" i="37"/>
  <c r="I37" i="37"/>
  <c r="H37" i="37"/>
  <c r="J36" i="37"/>
  <c r="I36" i="37"/>
  <c r="H36" i="37"/>
  <c r="J35" i="37"/>
  <c r="I35" i="37"/>
  <c r="H35" i="37"/>
  <c r="J34" i="37"/>
  <c r="I34" i="37"/>
  <c r="H34" i="37"/>
  <c r="J33" i="37"/>
  <c r="I33" i="37"/>
  <c r="H33" i="37"/>
  <c r="J32" i="37"/>
  <c r="I32" i="37"/>
  <c r="H32" i="37"/>
  <c r="J31" i="37"/>
  <c r="I31" i="37"/>
  <c r="H31" i="37"/>
  <c r="J30" i="37"/>
  <c r="I30" i="37"/>
  <c r="H30" i="37"/>
  <c r="J29" i="37"/>
  <c r="I29" i="37"/>
  <c r="H29" i="37"/>
  <c r="J28" i="37"/>
  <c r="I28" i="37"/>
  <c r="H28" i="37"/>
  <c r="J27" i="37"/>
  <c r="I27" i="37"/>
  <c r="H27" i="37"/>
  <c r="J26" i="37"/>
  <c r="I26" i="37"/>
  <c r="H26" i="37"/>
  <c r="J25" i="37"/>
  <c r="I25" i="37"/>
  <c r="H25" i="37"/>
  <c r="J24" i="37"/>
  <c r="I24" i="37"/>
  <c r="H24" i="37"/>
  <c r="J23" i="37"/>
  <c r="I23" i="37"/>
  <c r="H23" i="37"/>
  <c r="J22" i="37"/>
  <c r="I22" i="37"/>
  <c r="H22" i="37"/>
  <c r="J21" i="37"/>
  <c r="I21" i="37"/>
  <c r="H21" i="37"/>
  <c r="J20" i="37"/>
  <c r="I20" i="37"/>
  <c r="H20" i="37"/>
  <c r="J19" i="37"/>
  <c r="I19" i="37"/>
  <c r="H19" i="37"/>
  <c r="J18" i="37"/>
  <c r="I18" i="37"/>
  <c r="H18" i="37"/>
  <c r="J17" i="37"/>
  <c r="I17" i="37"/>
  <c r="H17" i="37"/>
  <c r="J16" i="37"/>
  <c r="I16" i="37"/>
  <c r="H16" i="37"/>
  <c r="J15" i="37"/>
  <c r="I15" i="37"/>
  <c r="H15" i="37"/>
  <c r="J14" i="37"/>
  <c r="I14" i="37"/>
  <c r="H14" i="37"/>
  <c r="J13" i="37"/>
  <c r="I13" i="37"/>
  <c r="H13" i="37"/>
  <c r="J12" i="37"/>
  <c r="I12" i="37"/>
  <c r="H12" i="37"/>
  <c r="J11" i="37"/>
  <c r="I11" i="37"/>
  <c r="H11" i="37"/>
  <c r="J10" i="37"/>
  <c r="I10" i="37"/>
  <c r="H10" i="37"/>
  <c r="T21" i="35" l="1"/>
  <c r="V21" i="35" s="1"/>
  <c r="W16" i="35"/>
  <c r="W18" i="35"/>
  <c r="X16" i="35"/>
  <c r="V16" i="35"/>
  <c r="T19" i="35"/>
  <c r="W21" i="35"/>
  <c r="X17" i="35"/>
  <c r="W17" i="35"/>
  <c r="V17" i="35"/>
  <c r="U17" i="35"/>
  <c r="T20" i="35"/>
  <c r="M10" i="28"/>
  <c r="X21" i="35" l="1"/>
  <c r="T24" i="35"/>
  <c r="U21" i="35"/>
  <c r="T22" i="35"/>
  <c r="V19" i="35"/>
  <c r="U19" i="35"/>
  <c r="X19" i="35"/>
  <c r="W19" i="35"/>
  <c r="T23" i="35"/>
  <c r="X20" i="35"/>
  <c r="W20" i="35"/>
  <c r="V20" i="35"/>
  <c r="U20" i="35"/>
  <c r="T27" i="35"/>
  <c r="X24" i="35"/>
  <c r="W24" i="35"/>
  <c r="V24" i="35"/>
  <c r="U24" i="35"/>
  <c r="W22" i="35" l="1"/>
  <c r="V22" i="35"/>
  <c r="T25" i="35"/>
  <c r="U22" i="35"/>
  <c r="X22" i="35"/>
  <c r="T30" i="35"/>
  <c r="X27" i="35"/>
  <c r="W27" i="35"/>
  <c r="V27" i="35"/>
  <c r="U27" i="35"/>
  <c r="T26" i="35"/>
  <c r="X23" i="35"/>
  <c r="W23" i="35"/>
  <c r="V23" i="35"/>
  <c r="U23" i="35"/>
  <c r="T28" i="35" l="1"/>
  <c r="U25" i="35"/>
  <c r="X25" i="35"/>
  <c r="W25" i="35"/>
  <c r="V25" i="35"/>
  <c r="T29" i="35"/>
  <c r="X26" i="35"/>
  <c r="W26" i="35"/>
  <c r="V26" i="35"/>
  <c r="U26" i="35"/>
  <c r="X30" i="35"/>
  <c r="W30" i="35"/>
  <c r="V30" i="35"/>
  <c r="U30" i="35"/>
  <c r="T33" i="35"/>
  <c r="V28" i="35" l="1"/>
  <c r="T31" i="35"/>
  <c r="U28" i="35"/>
  <c r="X28" i="35"/>
  <c r="W28" i="35"/>
  <c r="X29" i="35"/>
  <c r="W29" i="35"/>
  <c r="V29" i="35"/>
  <c r="U29" i="35"/>
  <c r="T32" i="35"/>
  <c r="X33" i="35"/>
  <c r="W33" i="35"/>
  <c r="V33" i="35"/>
  <c r="U33" i="35"/>
  <c r="T36" i="35"/>
  <c r="D10" i="28"/>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F10" i="28"/>
  <c r="F12" i="28"/>
  <c r="F16" i="28"/>
  <c r="F17" i="28"/>
  <c r="F20" i="28"/>
  <c r="F21" i="28"/>
  <c r="F24" i="28"/>
  <c r="F25" i="28"/>
  <c r="F28" i="28"/>
  <c r="F32" i="28"/>
  <c r="F36" i="28"/>
  <c r="F37" i="28"/>
  <c r="F40" i="28"/>
  <c r="E10" i="28"/>
  <c r="E13" i="28"/>
  <c r="E14" i="28"/>
  <c r="E17" i="28"/>
  <c r="E18" i="28"/>
  <c r="E21" i="28"/>
  <c r="E22" i="28"/>
  <c r="E25" i="28"/>
  <c r="E29" i="28"/>
  <c r="E30" i="28"/>
  <c r="E33" i="28"/>
  <c r="E34" i="28"/>
  <c r="E37" i="28"/>
  <c r="E38" i="28"/>
  <c r="D11" i="28"/>
  <c r="D15" i="28"/>
  <c r="D16" i="28"/>
  <c r="D19" i="28"/>
  <c r="D20" i="28"/>
  <c r="D23" i="28"/>
  <c r="D24" i="28"/>
  <c r="D27" i="28"/>
  <c r="D31" i="28"/>
  <c r="D32" i="28"/>
  <c r="D35" i="28"/>
  <c r="D36" i="28"/>
  <c r="D38" i="28"/>
  <c r="D39" i="28"/>
  <c r="D40" i="28"/>
  <c r="B11" i="28"/>
  <c r="B12" i="27"/>
  <c r="B12" i="28" s="1"/>
  <c r="B13" i="27"/>
  <c r="B13" i="28" s="1"/>
  <c r="B14" i="27"/>
  <c r="B15" i="27"/>
  <c r="B15" i="28" s="1"/>
  <c r="B16" i="28"/>
  <c r="B17" i="28"/>
  <c r="B19" i="28"/>
  <c r="B20" i="28"/>
  <c r="B21" i="28"/>
  <c r="B23" i="28"/>
  <c r="B24" i="28"/>
  <c r="B25" i="28"/>
  <c r="B27" i="28"/>
  <c r="B28" i="28"/>
  <c r="B29" i="27"/>
  <c r="B29" i="28" s="1"/>
  <c r="B30" i="27"/>
  <c r="B31" i="27"/>
  <c r="B31" i="28" s="1"/>
  <c r="B32" i="27"/>
  <c r="B32" i="28" s="1"/>
  <c r="B33" i="27"/>
  <c r="B33" i="28" s="1"/>
  <c r="B34" i="27"/>
  <c r="B35" i="27"/>
  <c r="B35" i="28" s="1"/>
  <c r="B36" i="27"/>
  <c r="B36" i="28" s="1"/>
  <c r="B37" i="27"/>
  <c r="B37" i="28" s="1"/>
  <c r="B38" i="27"/>
  <c r="B39" i="27"/>
  <c r="B39" i="28" s="1"/>
  <c r="B40" i="27"/>
  <c r="B40" i="28" s="1"/>
  <c r="A10" i="27"/>
  <c r="A10" i="28" s="1"/>
  <c r="A10" i="35" s="1"/>
  <c r="A11" i="27"/>
  <c r="A12" i="27"/>
  <c r="A12" i="28" s="1"/>
  <c r="A12" i="35" s="1"/>
  <c r="A13" i="27"/>
  <c r="A13" i="28" s="1"/>
  <c r="A13" i="35" s="1"/>
  <c r="A14" i="27"/>
  <c r="A14" i="28" s="1"/>
  <c r="A14" i="35" s="1"/>
  <c r="A15" i="27"/>
  <c r="A16" i="27"/>
  <c r="A16" i="28" s="1"/>
  <c r="A16" i="35" s="1"/>
  <c r="A17" i="27"/>
  <c r="A17" i="28" s="1"/>
  <c r="A17" i="35" s="1"/>
  <c r="A18" i="27"/>
  <c r="A18" i="28" s="1"/>
  <c r="A18" i="35" s="1"/>
  <c r="A19" i="27"/>
  <c r="A20" i="27"/>
  <c r="A20" i="28" s="1"/>
  <c r="A20" i="35" s="1"/>
  <c r="A21" i="27"/>
  <c r="A21" i="28" s="1"/>
  <c r="A21" i="35" s="1"/>
  <c r="A22" i="27"/>
  <c r="A22" i="28" s="1"/>
  <c r="A22" i="35" s="1"/>
  <c r="A23" i="27"/>
  <c r="A24" i="27"/>
  <c r="A24" i="28" s="1"/>
  <c r="A24" i="35" s="1"/>
  <c r="A25" i="27"/>
  <c r="A25" i="28" s="1"/>
  <c r="A25" i="35" s="1"/>
  <c r="A26" i="27"/>
  <c r="A26" i="28" s="1"/>
  <c r="A26" i="35" s="1"/>
  <c r="A27" i="27"/>
  <c r="A28" i="27"/>
  <c r="A28" i="28" s="1"/>
  <c r="A28" i="35" s="1"/>
  <c r="A29" i="27"/>
  <c r="A29" i="28" s="1"/>
  <c r="A29" i="35" s="1"/>
  <c r="A30" i="27"/>
  <c r="A30" i="28" s="1"/>
  <c r="A30" i="35" s="1"/>
  <c r="A31" i="27"/>
  <c r="A32" i="27"/>
  <c r="A32" i="28" s="1"/>
  <c r="A32" i="35" s="1"/>
  <c r="A33" i="27"/>
  <c r="A33" i="28" s="1"/>
  <c r="A33" i="35" s="1"/>
  <c r="A34" i="27"/>
  <c r="A34" i="28" s="1"/>
  <c r="A34" i="35" s="1"/>
  <c r="A35" i="27"/>
  <c r="A36" i="27"/>
  <c r="A36" i="28" s="1"/>
  <c r="A36" i="35" s="1"/>
  <c r="A37" i="27"/>
  <c r="A37" i="28" s="1"/>
  <c r="A37" i="35" s="1"/>
  <c r="A38" i="27"/>
  <c r="A38" i="28" s="1"/>
  <c r="A38" i="35" s="1"/>
  <c r="A39" i="27"/>
  <c r="A40" i="27"/>
  <c r="A40" i="28" s="1"/>
  <c r="A40" i="35" s="1"/>
  <c r="C10" i="28"/>
  <c r="C25" i="28"/>
  <c r="C26" i="28"/>
  <c r="C27" i="28"/>
  <c r="C31" i="28"/>
  <c r="C39" i="28"/>
  <c r="W31" i="35" l="1"/>
  <c r="V31" i="35"/>
  <c r="U31" i="35"/>
  <c r="X31" i="35"/>
  <c r="T34" i="35"/>
  <c r="T35" i="35"/>
  <c r="X32" i="35"/>
  <c r="W32" i="35"/>
  <c r="V32" i="35"/>
  <c r="U32" i="35"/>
  <c r="T39" i="35"/>
  <c r="X36" i="35"/>
  <c r="W36" i="35"/>
  <c r="V36" i="35"/>
  <c r="U36" i="35"/>
  <c r="A39" i="29"/>
  <c r="B39" i="37"/>
  <c r="A31" i="29"/>
  <c r="B31" i="37"/>
  <c r="A27" i="29"/>
  <c r="B27" i="37"/>
  <c r="B40" i="29"/>
  <c r="C40" i="37"/>
  <c r="B36" i="29"/>
  <c r="C36" i="37"/>
  <c r="B32" i="29"/>
  <c r="C32" i="37"/>
  <c r="B24" i="29"/>
  <c r="C24" i="37"/>
  <c r="B20" i="29"/>
  <c r="C20" i="37"/>
  <c r="B16" i="29"/>
  <c r="C16" i="37"/>
  <c r="C38" i="29"/>
  <c r="D38" i="37"/>
  <c r="C34" i="29"/>
  <c r="D34" i="37"/>
  <c r="C30" i="29"/>
  <c r="D30" i="37"/>
  <c r="D37" i="29"/>
  <c r="E37" i="37"/>
  <c r="D25" i="29"/>
  <c r="E25" i="37"/>
  <c r="B39" i="29"/>
  <c r="C39" i="37"/>
  <c r="B35" i="29"/>
  <c r="C35" i="37"/>
  <c r="B31" i="29"/>
  <c r="C31" i="37"/>
  <c r="B27" i="29"/>
  <c r="C27" i="37"/>
  <c r="B23" i="29"/>
  <c r="C23" i="37"/>
  <c r="B19" i="29"/>
  <c r="C19" i="37"/>
  <c r="B15" i="29"/>
  <c r="C15" i="37"/>
  <c r="C37" i="29"/>
  <c r="D37" i="37"/>
  <c r="C33" i="29"/>
  <c r="D33" i="37"/>
  <c r="C29" i="29"/>
  <c r="D29" i="37"/>
  <c r="C25" i="29"/>
  <c r="D25" i="37"/>
  <c r="D40" i="29"/>
  <c r="E40" i="37"/>
  <c r="D36" i="29"/>
  <c r="E36" i="37"/>
  <c r="D32" i="29"/>
  <c r="E32" i="37"/>
  <c r="D28" i="29"/>
  <c r="E28" i="37"/>
  <c r="D24" i="29"/>
  <c r="E24" i="37"/>
  <c r="A26" i="29"/>
  <c r="B26" i="37"/>
  <c r="A25" i="29"/>
  <c r="B25" i="37"/>
  <c r="B38" i="29"/>
  <c r="C38" i="37"/>
  <c r="B11" i="29"/>
  <c r="C11" i="37"/>
  <c r="B10" i="29"/>
  <c r="C10" i="37"/>
  <c r="D21" i="29"/>
  <c r="E21" i="37"/>
  <c r="D17" i="29"/>
  <c r="E17" i="37"/>
  <c r="D20" i="29"/>
  <c r="E20" i="37"/>
  <c r="D16" i="29"/>
  <c r="E16" i="37"/>
  <c r="D12" i="29"/>
  <c r="E12" i="37"/>
  <c r="D10" i="29"/>
  <c r="E10" i="37"/>
  <c r="C18" i="29"/>
  <c r="D18" i="37"/>
  <c r="C10" i="29"/>
  <c r="D10" i="37"/>
  <c r="C21" i="29"/>
  <c r="D21" i="37"/>
  <c r="C17" i="29"/>
  <c r="D17" i="37"/>
  <c r="C13" i="29"/>
  <c r="D13" i="37"/>
  <c r="C22" i="29"/>
  <c r="D22" i="37"/>
  <c r="C14" i="29"/>
  <c r="D14" i="37"/>
  <c r="A11" i="29"/>
  <c r="B11" i="37"/>
  <c r="A10" i="29"/>
  <c r="B10" i="37"/>
  <c r="C14" i="28"/>
  <c r="D17" i="28"/>
  <c r="E15" i="28"/>
  <c r="D34" i="28"/>
  <c r="D30" i="28"/>
  <c r="D26" i="28"/>
  <c r="D22" i="28"/>
  <c r="D18" i="28"/>
  <c r="D14" i="28"/>
  <c r="E40" i="28"/>
  <c r="E36" i="28"/>
  <c r="E32" i="28"/>
  <c r="E28" i="28"/>
  <c r="E24" i="28"/>
  <c r="E20" i="28"/>
  <c r="E16" i="28"/>
  <c r="E12" i="28"/>
  <c r="F39" i="28"/>
  <c r="F35" i="28"/>
  <c r="F31" i="28"/>
  <c r="F27" i="28"/>
  <c r="F23" i="28"/>
  <c r="F19" i="28"/>
  <c r="F15" i="28"/>
  <c r="F11" i="28"/>
  <c r="D28" i="28"/>
  <c r="D12" i="28"/>
  <c r="E26" i="28"/>
  <c r="F33" i="28"/>
  <c r="C34" i="28"/>
  <c r="D33" i="28"/>
  <c r="E31" i="28"/>
  <c r="F13" i="28"/>
  <c r="C40" i="28"/>
  <c r="C32" i="28"/>
  <c r="C28" i="28"/>
  <c r="A39" i="28"/>
  <c r="A39" i="35" s="1"/>
  <c r="A35" i="28"/>
  <c r="A35" i="35" s="1"/>
  <c r="A31" i="28"/>
  <c r="A31" i="35" s="1"/>
  <c r="A27" i="28"/>
  <c r="A27" i="35" s="1"/>
  <c r="A23" i="28"/>
  <c r="A23" i="35" s="1"/>
  <c r="A19" i="28"/>
  <c r="A19" i="35" s="1"/>
  <c r="A15" i="28"/>
  <c r="A15" i="35" s="1"/>
  <c r="A11" i="28"/>
  <c r="A11" i="35" s="1"/>
  <c r="B38" i="28"/>
  <c r="B34" i="28"/>
  <c r="B30" i="28"/>
  <c r="B26" i="28"/>
  <c r="B22" i="28"/>
  <c r="B18" i="28"/>
  <c r="B14" i="28"/>
  <c r="D37" i="28"/>
  <c r="D29" i="28"/>
  <c r="D21" i="28"/>
  <c r="D13" i="28"/>
  <c r="E35" i="28"/>
  <c r="E27" i="28"/>
  <c r="E19" i="28"/>
  <c r="E11" i="28"/>
  <c r="F38" i="28"/>
  <c r="F34" i="28"/>
  <c r="F30" i="28"/>
  <c r="F26" i="28"/>
  <c r="F22" i="28"/>
  <c r="F18" i="28"/>
  <c r="F14" i="28"/>
  <c r="D25" i="28"/>
  <c r="E39" i="28"/>
  <c r="E23" i="28"/>
  <c r="F29" i="28"/>
  <c r="C35" i="28"/>
  <c r="C23" i="28"/>
  <c r="C19" i="28"/>
  <c r="C15" i="28"/>
  <c r="C37" i="28"/>
  <c r="C33" i="28"/>
  <c r="C29" i="28"/>
  <c r="C20" i="28"/>
  <c r="C16" i="28"/>
  <c r="C12" i="28"/>
  <c r="G12" i="27"/>
  <c r="G12" i="28" s="1"/>
  <c r="G13" i="27"/>
  <c r="G13" i="28" s="1"/>
  <c r="G14" i="27"/>
  <c r="G15" i="27"/>
  <c r="G16" i="27"/>
  <c r="G16" i="28" s="1"/>
  <c r="G17" i="27"/>
  <c r="G17" i="28" s="1"/>
  <c r="G18" i="27"/>
  <c r="G19" i="27"/>
  <c r="G20" i="27"/>
  <c r="G20" i="28" s="1"/>
  <c r="G21" i="27"/>
  <c r="G21" i="28" s="1"/>
  <c r="G22" i="27"/>
  <c r="G23" i="27"/>
  <c r="G24" i="27"/>
  <c r="G24" i="28" s="1"/>
  <c r="G25" i="27"/>
  <c r="G25" i="28" s="1"/>
  <c r="G26" i="27"/>
  <c r="G27" i="27"/>
  <c r="G28" i="27"/>
  <c r="G28" i="28" s="1"/>
  <c r="G29" i="27"/>
  <c r="G30" i="27"/>
  <c r="G31" i="27"/>
  <c r="G32" i="27"/>
  <c r="G32" i="28" s="1"/>
  <c r="G33" i="27"/>
  <c r="G33" i="28" s="1"/>
  <c r="G34" i="27"/>
  <c r="G35" i="27"/>
  <c r="G36" i="27"/>
  <c r="G36" i="28" s="1"/>
  <c r="G37" i="27"/>
  <c r="G37" i="28" s="1"/>
  <c r="G38" i="27"/>
  <c r="G39" i="27"/>
  <c r="G40" i="27"/>
  <c r="G40" i="28" s="1"/>
  <c r="J11" i="27"/>
  <c r="J12" i="27"/>
  <c r="J13" i="27"/>
  <c r="J14" i="27"/>
  <c r="J14" i="28" s="1"/>
  <c r="J15" i="27"/>
  <c r="J16" i="27"/>
  <c r="J17" i="27"/>
  <c r="J18" i="27"/>
  <c r="J18" i="28" s="1"/>
  <c r="J19" i="27"/>
  <c r="J20" i="27"/>
  <c r="J21" i="27"/>
  <c r="J21" i="28" s="1"/>
  <c r="J22" i="27"/>
  <c r="J22" i="28" s="1"/>
  <c r="J23" i="27"/>
  <c r="J24" i="27"/>
  <c r="J25" i="27"/>
  <c r="J26" i="27"/>
  <c r="J26" i="28" s="1"/>
  <c r="J27" i="27"/>
  <c r="J28" i="27"/>
  <c r="J29" i="27"/>
  <c r="J30" i="27"/>
  <c r="J30" i="28" s="1"/>
  <c r="J31" i="27"/>
  <c r="J32" i="27"/>
  <c r="J33" i="27"/>
  <c r="J34" i="27"/>
  <c r="J34" i="28" s="1"/>
  <c r="J35" i="27"/>
  <c r="J36" i="27"/>
  <c r="J37" i="27"/>
  <c r="J38" i="27"/>
  <c r="J38" i="28" s="1"/>
  <c r="J39" i="27"/>
  <c r="J39" i="28" s="1"/>
  <c r="J40" i="27"/>
  <c r="I25" i="28"/>
  <c r="I33" i="28"/>
  <c r="I37"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10" i="28"/>
  <c r="M11" i="28"/>
  <c r="M12" i="28"/>
  <c r="M13" i="28"/>
  <c r="M14" i="28"/>
  <c r="M15" i="28"/>
  <c r="M16" i="28"/>
  <c r="M17" i="28"/>
  <c r="M18" i="28"/>
  <c r="M19" i="28"/>
  <c r="M20" i="28"/>
  <c r="M21" i="28"/>
  <c r="M22" i="28"/>
  <c r="M23" i="28"/>
  <c r="M24" i="28"/>
  <c r="M25" i="28"/>
  <c r="M26" i="28"/>
  <c r="M27" i="28"/>
  <c r="M28" i="28"/>
  <c r="M29" i="28"/>
  <c r="M30" i="28"/>
  <c r="M31" i="28"/>
  <c r="M32" i="28"/>
  <c r="M33" i="28"/>
  <c r="M34" i="28"/>
  <c r="M35" i="28"/>
  <c r="M36" i="28"/>
  <c r="M37" i="28"/>
  <c r="M38" i="28"/>
  <c r="M39" i="28"/>
  <c r="M40" i="28"/>
  <c r="L10" i="27"/>
  <c r="L11" i="27"/>
  <c r="L12" i="27"/>
  <c r="L13" i="27"/>
  <c r="L14" i="27"/>
  <c r="L15" i="27"/>
  <c r="L16" i="27"/>
  <c r="L17" i="27"/>
  <c r="L18" i="27"/>
  <c r="L19" i="27"/>
  <c r="L20" i="27"/>
  <c r="L21" i="27"/>
  <c r="L22" i="27"/>
  <c r="L23" i="27"/>
  <c r="L24" i="27"/>
  <c r="L25" i="27"/>
  <c r="L26" i="27"/>
  <c r="L27" i="27"/>
  <c r="L28" i="27"/>
  <c r="L29" i="27"/>
  <c r="L30" i="27"/>
  <c r="L31" i="27"/>
  <c r="L32" i="27"/>
  <c r="L33" i="27"/>
  <c r="L34" i="27"/>
  <c r="L35" i="27"/>
  <c r="L36" i="27"/>
  <c r="L37" i="27"/>
  <c r="L38" i="27"/>
  <c r="L39" i="27"/>
  <c r="L40" i="27"/>
  <c r="V34" i="35" l="1"/>
  <c r="T37" i="35"/>
  <c r="U34" i="35"/>
  <c r="X34" i="35"/>
  <c r="W34" i="35"/>
  <c r="T38" i="35"/>
  <c r="X35" i="35"/>
  <c r="W35" i="35"/>
  <c r="V35" i="35"/>
  <c r="U35" i="35"/>
  <c r="X39" i="35"/>
  <c r="W39" i="35"/>
  <c r="V39" i="35"/>
  <c r="U39" i="35"/>
  <c r="T42" i="35"/>
  <c r="A23" i="29"/>
  <c r="B23" i="37"/>
  <c r="D38" i="29"/>
  <c r="E38" i="37"/>
  <c r="B37" i="29"/>
  <c r="C37" i="37"/>
  <c r="A28" i="29"/>
  <c r="B28" i="37"/>
  <c r="C26" i="29"/>
  <c r="D26" i="37"/>
  <c r="D31" i="29"/>
  <c r="E31" i="37"/>
  <c r="C32" i="29"/>
  <c r="D32" i="37"/>
  <c r="B18" i="29"/>
  <c r="C18" i="37"/>
  <c r="B34" i="29"/>
  <c r="C34" i="37"/>
  <c r="A35" i="29"/>
  <c r="B35" i="37"/>
  <c r="B25" i="29"/>
  <c r="C25" i="37"/>
  <c r="D26" i="29"/>
  <c r="E26" i="37"/>
  <c r="B33" i="29"/>
  <c r="C33" i="37"/>
  <c r="D35" i="29"/>
  <c r="E35" i="37"/>
  <c r="C36" i="29"/>
  <c r="D36" i="37"/>
  <c r="B22" i="29"/>
  <c r="C22" i="37"/>
  <c r="A20" i="29"/>
  <c r="B20" i="37"/>
  <c r="D29" i="29"/>
  <c r="E29" i="37"/>
  <c r="D30" i="29"/>
  <c r="E30" i="37"/>
  <c r="B21" i="29"/>
  <c r="C21" i="37"/>
  <c r="A40" i="29"/>
  <c r="B40" i="37"/>
  <c r="A34" i="29"/>
  <c r="B34" i="37"/>
  <c r="B28" i="29"/>
  <c r="C28" i="37"/>
  <c r="D39" i="29"/>
  <c r="E39" i="37"/>
  <c r="C24" i="29"/>
  <c r="D24" i="37"/>
  <c r="C40" i="29"/>
  <c r="D40" i="37"/>
  <c r="B26" i="29"/>
  <c r="C26" i="37"/>
  <c r="B17" i="29"/>
  <c r="C17" i="37"/>
  <c r="A33" i="29"/>
  <c r="B33" i="37"/>
  <c r="C39" i="29"/>
  <c r="D39" i="37"/>
  <c r="C35" i="29"/>
  <c r="D35" i="37"/>
  <c r="C31" i="29"/>
  <c r="D31" i="37"/>
  <c r="A37" i="29"/>
  <c r="B37" i="37"/>
  <c r="A32" i="29"/>
  <c r="B32" i="37"/>
  <c r="A29" i="29"/>
  <c r="B29" i="37"/>
  <c r="C23" i="29"/>
  <c r="D23" i="37"/>
  <c r="D34" i="29"/>
  <c r="E34" i="37"/>
  <c r="C27" i="29"/>
  <c r="D27" i="37"/>
  <c r="B29" i="29"/>
  <c r="C29" i="37"/>
  <c r="D33" i="29"/>
  <c r="E33" i="37"/>
  <c r="D27" i="29"/>
  <c r="E27" i="37"/>
  <c r="C28" i="29"/>
  <c r="D28" i="37"/>
  <c r="B30" i="29"/>
  <c r="C30" i="37"/>
  <c r="B14" i="29"/>
  <c r="C14" i="37"/>
  <c r="B13" i="29"/>
  <c r="C13" i="37"/>
  <c r="B12" i="29"/>
  <c r="C12" i="37"/>
  <c r="D18" i="29"/>
  <c r="E18" i="37"/>
  <c r="D13" i="29"/>
  <c r="E13" i="37"/>
  <c r="D19" i="29"/>
  <c r="E19" i="37"/>
  <c r="D14" i="29"/>
  <c r="E14" i="37"/>
  <c r="D23" i="29"/>
  <c r="E23" i="37"/>
  <c r="D11" i="29"/>
  <c r="E11" i="37"/>
  <c r="D22" i="29"/>
  <c r="E22" i="37"/>
  <c r="D15" i="29"/>
  <c r="E15" i="37"/>
  <c r="C11" i="29"/>
  <c r="D11" i="37"/>
  <c r="C20" i="29"/>
  <c r="D20" i="37"/>
  <c r="C15" i="29"/>
  <c r="D15" i="37"/>
  <c r="C19" i="29"/>
  <c r="D19" i="37"/>
  <c r="C12" i="29"/>
  <c r="D12" i="37"/>
  <c r="C16" i="29"/>
  <c r="D16" i="37"/>
  <c r="A19" i="29"/>
  <c r="B19" i="37"/>
  <c r="A14" i="29"/>
  <c r="B14" i="37"/>
  <c r="A12" i="29"/>
  <c r="B12" i="37"/>
  <c r="A16" i="29"/>
  <c r="B16" i="37"/>
  <c r="A15" i="29"/>
  <c r="B15" i="37"/>
  <c r="C17" i="28"/>
  <c r="J31" i="28"/>
  <c r="C21" i="28"/>
  <c r="J23" i="28"/>
  <c r="J40" i="28"/>
  <c r="J36" i="28"/>
  <c r="J32" i="28"/>
  <c r="J28" i="28"/>
  <c r="J24" i="28"/>
  <c r="J20" i="28"/>
  <c r="J16" i="28"/>
  <c r="J12" i="28"/>
  <c r="G27" i="28"/>
  <c r="G15" i="28"/>
  <c r="C36" i="28"/>
  <c r="C22" i="28"/>
  <c r="C18" i="28"/>
  <c r="J15" i="28"/>
  <c r="G29" i="28"/>
  <c r="J35" i="28"/>
  <c r="J27" i="28"/>
  <c r="J19" i="28"/>
  <c r="J11" i="28"/>
  <c r="G38" i="28"/>
  <c r="G34" i="28"/>
  <c r="G30" i="28"/>
  <c r="G26" i="28"/>
  <c r="G22" i="28"/>
  <c r="G18" i="28"/>
  <c r="G14" i="28"/>
  <c r="C13" i="28"/>
  <c r="C24" i="28"/>
  <c r="C30" i="28"/>
  <c r="C38" i="28"/>
  <c r="J17" i="28"/>
  <c r="G35" i="28"/>
  <c r="J37" i="28"/>
  <c r="G11" i="28"/>
  <c r="J29" i="28"/>
  <c r="G23" i="28"/>
  <c r="J25" i="28"/>
  <c r="G31" i="28"/>
  <c r="J33" i="28"/>
  <c r="J13" i="28"/>
  <c r="G39" i="28"/>
  <c r="G19" i="28"/>
  <c r="I17" i="28"/>
  <c r="I21" i="28"/>
  <c r="I29" i="28"/>
  <c r="I13" i="28"/>
  <c r="I39" i="28"/>
  <c r="I31" i="28"/>
  <c r="I23" i="28"/>
  <c r="I15" i="28"/>
  <c r="I38" i="28"/>
  <c r="I34" i="28"/>
  <c r="I30" i="28"/>
  <c r="I26" i="28"/>
  <c r="I22" i="28"/>
  <c r="I18" i="28"/>
  <c r="I14" i="28"/>
  <c r="I35" i="28"/>
  <c r="I27" i="28"/>
  <c r="I19" i="28"/>
  <c r="I11" i="28"/>
  <c r="I40" i="28"/>
  <c r="I36" i="28"/>
  <c r="I32" i="28"/>
  <c r="I28" i="28"/>
  <c r="I24" i="28"/>
  <c r="I20" i="28"/>
  <c r="I16" i="28"/>
  <c r="I12" i="28"/>
  <c r="P39" i="28"/>
  <c r="P31" i="28"/>
  <c r="P27" i="28"/>
  <c r="P19" i="28"/>
  <c r="P38" i="28"/>
  <c r="P40" i="28"/>
  <c r="P24" i="28"/>
  <c r="P36" i="28"/>
  <c r="P35" i="28"/>
  <c r="P34" i="28"/>
  <c r="P32" i="28"/>
  <c r="P30" i="28"/>
  <c r="P28" i="28"/>
  <c r="P26" i="28"/>
  <c r="P23" i="28"/>
  <c r="P22" i="28"/>
  <c r="P20" i="28"/>
  <c r="P14" i="28"/>
  <c r="P10" i="28"/>
  <c r="P37" i="28"/>
  <c r="P33" i="28"/>
  <c r="P29" i="28"/>
  <c r="P25" i="28"/>
  <c r="P21" i="28"/>
  <c r="P11" i="28"/>
  <c r="P13" i="28"/>
  <c r="P18" i="28"/>
  <c r="P17" i="28"/>
  <c r="P16" i="28"/>
  <c r="P15" i="28"/>
  <c r="P12" i="28"/>
  <c r="W37" i="35" l="1"/>
  <c r="V37" i="35"/>
  <c r="T40" i="35"/>
  <c r="U37" i="35"/>
  <c r="X37" i="35"/>
  <c r="T45" i="35"/>
  <c r="X42" i="35"/>
  <c r="W42" i="35"/>
  <c r="V42" i="35"/>
  <c r="U42" i="35"/>
  <c r="T41" i="35"/>
  <c r="X38" i="35"/>
  <c r="W38" i="35"/>
  <c r="V38" i="35"/>
  <c r="U38" i="35"/>
  <c r="A30" i="29"/>
  <c r="B30" i="37"/>
  <c r="A24" i="29"/>
  <c r="B24" i="37"/>
  <c r="A22" i="29"/>
  <c r="B22" i="37"/>
  <c r="A38" i="29"/>
  <c r="B38" i="37"/>
  <c r="A36" i="29"/>
  <c r="B36" i="37"/>
  <c r="A21" i="29"/>
  <c r="B21" i="37"/>
  <c r="A18" i="29"/>
  <c r="B18" i="37"/>
  <c r="A17" i="29"/>
  <c r="B17" i="37"/>
  <c r="A13" i="29"/>
  <c r="B13" i="37"/>
  <c r="N10" i="27"/>
  <c r="N11" i="27"/>
  <c r="N12" i="27"/>
  <c r="N13" i="27"/>
  <c r="N14" i="27"/>
  <c r="N15" i="27"/>
  <c r="N16" i="27"/>
  <c r="N17" i="27"/>
  <c r="N18" i="27"/>
  <c r="N19" i="27"/>
  <c r="N20" i="27"/>
  <c r="N21" i="27"/>
  <c r="N22" i="27"/>
  <c r="N23" i="27"/>
  <c r="N24" i="27"/>
  <c r="N25" i="27"/>
  <c r="O25" i="27" s="1"/>
  <c r="P25" i="27" s="1"/>
  <c r="K25" i="37" s="1"/>
  <c r="N26" i="27"/>
  <c r="N27" i="27"/>
  <c r="N28" i="27"/>
  <c r="N29" i="27"/>
  <c r="O29" i="27" s="1"/>
  <c r="P29" i="27" s="1"/>
  <c r="K29" i="37" s="1"/>
  <c r="N30" i="27"/>
  <c r="N31" i="27"/>
  <c r="N32" i="27"/>
  <c r="N33" i="27"/>
  <c r="O33" i="27" s="1"/>
  <c r="P33" i="27" s="1"/>
  <c r="K33" i="37" s="1"/>
  <c r="N34" i="27"/>
  <c r="N35" i="27"/>
  <c r="N36" i="27"/>
  <c r="N37" i="27"/>
  <c r="N38" i="27"/>
  <c r="N39" i="27"/>
  <c r="N40" i="27"/>
  <c r="W40" i="35" l="1"/>
  <c r="V40" i="35"/>
  <c r="T43" i="35"/>
  <c r="X40" i="35"/>
  <c r="U40" i="35"/>
  <c r="T48" i="35"/>
  <c r="X45" i="35"/>
  <c r="W45" i="35"/>
  <c r="V45" i="35"/>
  <c r="U45" i="35"/>
  <c r="X41" i="35"/>
  <c r="W41" i="35"/>
  <c r="V41" i="35"/>
  <c r="U41" i="35"/>
  <c r="T44" i="35"/>
  <c r="K33" i="28"/>
  <c r="K25" i="28"/>
  <c r="K29" i="28"/>
  <c r="O38" i="27"/>
  <c r="P38" i="27" s="1"/>
  <c r="K38" i="37" s="1"/>
  <c r="O34" i="27"/>
  <c r="P34" i="27" s="1"/>
  <c r="K34" i="37" s="1"/>
  <c r="O30" i="27"/>
  <c r="P30" i="27" s="1"/>
  <c r="K30" i="37" s="1"/>
  <c r="O26" i="27"/>
  <c r="P26" i="27" s="1"/>
  <c r="K26" i="37" s="1"/>
  <c r="O22" i="27"/>
  <c r="P22" i="27" s="1"/>
  <c r="K22" i="37" s="1"/>
  <c r="O37" i="27"/>
  <c r="P37" i="27" s="1"/>
  <c r="K37" i="37" s="1"/>
  <c r="O21" i="27"/>
  <c r="P21" i="27" s="1"/>
  <c r="K21" i="37" s="1"/>
  <c r="O18" i="27"/>
  <c r="P18" i="27" s="1"/>
  <c r="K18" i="37" s="1"/>
  <c r="O14" i="27"/>
  <c r="P14" i="27" s="1"/>
  <c r="K14" i="37" s="1"/>
  <c r="O17" i="27"/>
  <c r="P17" i="27" s="1"/>
  <c r="K17" i="37" s="1"/>
  <c r="O13" i="27"/>
  <c r="P13" i="27" s="1"/>
  <c r="K13" i="37" s="1"/>
  <c r="O40" i="27"/>
  <c r="P40" i="27" s="1"/>
  <c r="K40" i="37" s="1"/>
  <c r="O36" i="27"/>
  <c r="P36" i="27" s="1"/>
  <c r="K36" i="37" s="1"/>
  <c r="O32" i="27"/>
  <c r="P32" i="27" s="1"/>
  <c r="K32" i="37" s="1"/>
  <c r="O28" i="27"/>
  <c r="P28" i="27" s="1"/>
  <c r="K28" i="37" s="1"/>
  <c r="O24" i="27"/>
  <c r="P24" i="27" s="1"/>
  <c r="K24" i="37" s="1"/>
  <c r="O20" i="27"/>
  <c r="P20" i="27" s="1"/>
  <c r="K20" i="37" s="1"/>
  <c r="O16" i="27"/>
  <c r="P16" i="27" s="1"/>
  <c r="K16" i="37" s="1"/>
  <c r="O39" i="27"/>
  <c r="P39" i="27" s="1"/>
  <c r="K39" i="37" s="1"/>
  <c r="O35" i="27"/>
  <c r="P35" i="27" s="1"/>
  <c r="K35" i="37" s="1"/>
  <c r="O31" i="27"/>
  <c r="P31" i="27" s="1"/>
  <c r="K31" i="37" s="1"/>
  <c r="O27" i="27"/>
  <c r="P27" i="27" s="1"/>
  <c r="K27" i="37" s="1"/>
  <c r="O23" i="27"/>
  <c r="P23" i="27" s="1"/>
  <c r="K23" i="37" s="1"/>
  <c r="O19" i="27"/>
  <c r="P19" i="27" s="1"/>
  <c r="K19" i="37" s="1"/>
  <c r="O15" i="27"/>
  <c r="P15" i="27" s="1"/>
  <c r="K15" i="37" s="1"/>
  <c r="O10" i="27"/>
  <c r="P10" i="27" s="1"/>
  <c r="O12" i="27"/>
  <c r="P12" i="27" s="1"/>
  <c r="K12" i="37" s="1"/>
  <c r="O11" i="27"/>
  <c r="P11" i="27" s="1"/>
  <c r="K11" i="37" s="1"/>
  <c r="Q33" i="28" l="1"/>
  <c r="L33" i="37" s="1"/>
  <c r="I33" i="29"/>
  <c r="Q29" i="28"/>
  <c r="L29" i="37" s="1"/>
  <c r="I29" i="29"/>
  <c r="Q25" i="28"/>
  <c r="L25" i="37" s="1"/>
  <c r="I25" i="29"/>
  <c r="K10" i="37"/>
  <c r="K10" i="28"/>
  <c r="V43" i="35"/>
  <c r="U43" i="35"/>
  <c r="X43" i="35"/>
  <c r="T46" i="35"/>
  <c r="W43" i="35"/>
  <c r="T51" i="35"/>
  <c r="X48" i="35"/>
  <c r="W48" i="35"/>
  <c r="V48" i="35"/>
  <c r="U48" i="35"/>
  <c r="T47" i="35"/>
  <c r="X44" i="35"/>
  <c r="W44" i="35"/>
  <c r="V44" i="35"/>
  <c r="U44" i="35"/>
  <c r="K27" i="28"/>
  <c r="K16" i="28"/>
  <c r="K32" i="28"/>
  <c r="K17" i="28"/>
  <c r="K34" i="28"/>
  <c r="K15" i="28"/>
  <c r="K31" i="28"/>
  <c r="K20" i="28"/>
  <c r="K36" i="28"/>
  <c r="K14" i="28"/>
  <c r="K22" i="28"/>
  <c r="K11" i="28"/>
  <c r="K19" i="28"/>
  <c r="K35" i="28"/>
  <c r="K24" i="28"/>
  <c r="K18" i="28"/>
  <c r="K26" i="28"/>
  <c r="K12" i="28"/>
  <c r="K23" i="28"/>
  <c r="K28" i="28"/>
  <c r="K13" i="28"/>
  <c r="K21" i="28"/>
  <c r="K30" i="28"/>
  <c r="K40" i="28"/>
  <c r="K39" i="28"/>
  <c r="K38" i="28"/>
  <c r="K37" i="28"/>
  <c r="J33" i="29" l="1"/>
  <c r="C33" i="35" s="1"/>
  <c r="Q23" i="28"/>
  <c r="L23" i="37" s="1"/>
  <c r="I23" i="29"/>
  <c r="Q37" i="28"/>
  <c r="L37" i="37" s="1"/>
  <c r="I37" i="29"/>
  <c r="Q24" i="28"/>
  <c r="L24" i="37" s="1"/>
  <c r="I24" i="29"/>
  <c r="Q31" i="28"/>
  <c r="L31" i="37" s="1"/>
  <c r="I31" i="29"/>
  <c r="Q38" i="28"/>
  <c r="L38" i="37" s="1"/>
  <c r="I38" i="29"/>
  <c r="Q21" i="28"/>
  <c r="L21" i="37" s="1"/>
  <c r="I21" i="29"/>
  <c r="Q35" i="28"/>
  <c r="L35" i="37" s="1"/>
  <c r="I35" i="29"/>
  <c r="Q15" i="28"/>
  <c r="L15" i="37" s="1"/>
  <c r="I15" i="29"/>
  <c r="Q16" i="28"/>
  <c r="L16" i="37" s="1"/>
  <c r="I16" i="29"/>
  <c r="Q39" i="28"/>
  <c r="L39" i="37" s="1"/>
  <c r="I39" i="29"/>
  <c r="Q26" i="28"/>
  <c r="L26" i="37" s="1"/>
  <c r="I26" i="29"/>
  <c r="Q19" i="28"/>
  <c r="L19" i="37" s="1"/>
  <c r="I19" i="29"/>
  <c r="Q36" i="28"/>
  <c r="L36" i="37" s="1"/>
  <c r="I36" i="29"/>
  <c r="Q34" i="28"/>
  <c r="L34" i="37" s="1"/>
  <c r="I34" i="29"/>
  <c r="Q27" i="28"/>
  <c r="L27" i="37" s="1"/>
  <c r="I27" i="29"/>
  <c r="Q40" i="28"/>
  <c r="L40" i="37" s="1"/>
  <c r="I40" i="29"/>
  <c r="Q28" i="28"/>
  <c r="L28" i="37" s="1"/>
  <c r="I28" i="29"/>
  <c r="Q18" i="28"/>
  <c r="L18" i="37" s="1"/>
  <c r="I18" i="29"/>
  <c r="Q20" i="28"/>
  <c r="L20" i="37" s="1"/>
  <c r="I20" i="29"/>
  <c r="Q17" i="28"/>
  <c r="J17" i="29" s="1"/>
  <c r="C17" i="35" s="1"/>
  <c r="I17" i="29"/>
  <c r="J25" i="29"/>
  <c r="C25" i="35" s="1"/>
  <c r="Q30" i="28"/>
  <c r="L30" i="37" s="1"/>
  <c r="I30" i="29"/>
  <c r="Q22" i="28"/>
  <c r="L22" i="37" s="1"/>
  <c r="I22" i="29"/>
  <c r="Q32" i="28"/>
  <c r="L32" i="37" s="1"/>
  <c r="I32" i="29"/>
  <c r="J29" i="29"/>
  <c r="C29" i="35" s="1"/>
  <c r="Q13" i="28"/>
  <c r="J13" i="29" s="1"/>
  <c r="C13" i="35" s="1"/>
  <c r="I13" i="29"/>
  <c r="Q11" i="28"/>
  <c r="J11" i="29" s="1"/>
  <c r="C11" i="35" s="1"/>
  <c r="I11" i="29"/>
  <c r="Q12" i="28"/>
  <c r="J12" i="29" s="1"/>
  <c r="C12" i="35" s="1"/>
  <c r="I12" i="29"/>
  <c r="Q14" i="28"/>
  <c r="J14" i="29" s="1"/>
  <c r="C14" i="35" s="1"/>
  <c r="I14" i="29"/>
  <c r="Q10" i="28"/>
  <c r="J10" i="29" s="1"/>
  <c r="C10" i="35" s="1"/>
  <c r="I10" i="29"/>
  <c r="X46" i="35"/>
  <c r="W46" i="35"/>
  <c r="V46" i="35"/>
  <c r="T49" i="35"/>
  <c r="U46" i="35"/>
  <c r="T54" i="35"/>
  <c r="X51" i="35"/>
  <c r="W51" i="35"/>
  <c r="V51" i="35"/>
  <c r="U51" i="35"/>
  <c r="T50" i="35"/>
  <c r="X47" i="35"/>
  <c r="W47" i="35"/>
  <c r="V47" i="35"/>
  <c r="U47" i="35"/>
  <c r="J20" i="29" l="1"/>
  <c r="C20" i="35" s="1"/>
  <c r="J18" i="29"/>
  <c r="C18" i="35" s="1"/>
  <c r="J21" i="29"/>
  <c r="C21" i="35" s="1"/>
  <c r="J26" i="29"/>
  <c r="C26" i="35" s="1"/>
  <c r="J27" i="29"/>
  <c r="C27" i="35" s="1"/>
  <c r="J37" i="29"/>
  <c r="C37" i="35" s="1"/>
  <c r="J31" i="29"/>
  <c r="C31" i="35" s="1"/>
  <c r="J34" i="29"/>
  <c r="C34" i="35" s="1"/>
  <c r="J39" i="29"/>
  <c r="C39" i="35" s="1"/>
  <c r="J19" i="29"/>
  <c r="C19" i="35" s="1"/>
  <c r="J22" i="29"/>
  <c r="C22" i="35" s="1"/>
  <c r="J35" i="29"/>
  <c r="C35" i="35" s="1"/>
  <c r="J36" i="29"/>
  <c r="C36" i="35" s="1"/>
  <c r="J15" i="29"/>
  <c r="C15" i="35" s="1"/>
  <c r="J24" i="29"/>
  <c r="C24" i="35" s="1"/>
  <c r="J30" i="29"/>
  <c r="C30" i="35" s="1"/>
  <c r="J23" i="29"/>
  <c r="C23" i="35" s="1"/>
  <c r="J16" i="29"/>
  <c r="C16" i="35" s="1"/>
  <c r="J38" i="29"/>
  <c r="C38" i="35" s="1"/>
  <c r="J40" i="29"/>
  <c r="C40" i="35" s="1"/>
  <c r="L17" i="37"/>
  <c r="J32" i="29"/>
  <c r="C32" i="35" s="1"/>
  <c r="L13" i="37"/>
  <c r="J28" i="29"/>
  <c r="C28" i="35" s="1"/>
  <c r="L14" i="37"/>
  <c r="L10" i="37"/>
  <c r="L11" i="37"/>
  <c r="L12" i="37"/>
  <c r="W49" i="35"/>
  <c r="V49" i="35"/>
  <c r="T52" i="35"/>
  <c r="U49" i="35"/>
  <c r="X49" i="35"/>
  <c r="X54" i="35"/>
  <c r="W54" i="35"/>
  <c r="V54" i="35"/>
  <c r="U54" i="35"/>
  <c r="T57" i="35"/>
  <c r="T53" i="35"/>
  <c r="X50" i="35"/>
  <c r="W50" i="35"/>
  <c r="V50" i="35"/>
  <c r="U50" i="35"/>
  <c r="W52" i="35" l="1"/>
  <c r="V52" i="35"/>
  <c r="T55" i="35"/>
  <c r="X52" i="35"/>
  <c r="U52" i="35"/>
  <c r="X57" i="35"/>
  <c r="W57" i="35"/>
  <c r="V57" i="35"/>
  <c r="U57" i="35"/>
  <c r="T60" i="35"/>
  <c r="X53" i="35"/>
  <c r="W53" i="35"/>
  <c r="V53" i="35"/>
  <c r="U53" i="35"/>
  <c r="T56" i="35"/>
  <c r="W55" i="35" l="1"/>
  <c r="V55" i="35"/>
  <c r="U55" i="35"/>
  <c r="X55" i="35"/>
  <c r="T58" i="35"/>
  <c r="T63" i="35"/>
  <c r="X60" i="35"/>
  <c r="W60" i="35"/>
  <c r="V60" i="35"/>
  <c r="U60" i="35"/>
  <c r="T59" i="35"/>
  <c r="X56" i="35"/>
  <c r="W56" i="35"/>
  <c r="V56" i="35"/>
  <c r="U56" i="35"/>
  <c r="X58" i="35" l="1"/>
  <c r="W58" i="35"/>
  <c r="V58" i="35"/>
  <c r="T61" i="35"/>
  <c r="U58" i="35"/>
  <c r="T66" i="35"/>
  <c r="X63" i="35"/>
  <c r="W63" i="35"/>
  <c r="V63" i="35"/>
  <c r="U63" i="35"/>
  <c r="T62" i="35"/>
  <c r="X59" i="35"/>
  <c r="W59" i="35"/>
  <c r="V59" i="35"/>
  <c r="U59" i="35"/>
  <c r="W61" i="35" l="1"/>
  <c r="V61" i="35"/>
  <c r="T64" i="35"/>
  <c r="U61" i="35"/>
  <c r="X61" i="35"/>
  <c r="T65" i="35"/>
  <c r="X62" i="35"/>
  <c r="W62" i="35"/>
  <c r="V62" i="35"/>
  <c r="U62" i="35"/>
  <c r="T69" i="35"/>
  <c r="X66" i="35"/>
  <c r="W66" i="35"/>
  <c r="V66" i="35"/>
  <c r="U66" i="35"/>
  <c r="X64" i="35" l="1"/>
  <c r="W64" i="35"/>
  <c r="V64" i="35"/>
  <c r="T67" i="35"/>
  <c r="U64" i="35"/>
  <c r="T72" i="35"/>
  <c r="X69" i="35"/>
  <c r="W69" i="35"/>
  <c r="V69" i="35"/>
  <c r="U69" i="35"/>
  <c r="T68" i="35"/>
  <c r="X65" i="35"/>
  <c r="W65" i="35"/>
  <c r="V65" i="35"/>
  <c r="U65" i="35"/>
  <c r="V67" i="35" l="1"/>
  <c r="T70" i="35"/>
  <c r="U67" i="35"/>
  <c r="X67" i="35"/>
  <c r="W67" i="35"/>
  <c r="T71" i="35"/>
  <c r="X68" i="35"/>
  <c r="W68" i="35"/>
  <c r="V68" i="35"/>
  <c r="U68" i="35"/>
  <c r="T75" i="35"/>
  <c r="X72" i="35"/>
  <c r="W72" i="35"/>
  <c r="V72" i="35"/>
  <c r="U72" i="35"/>
  <c r="V70" i="35" l="1"/>
  <c r="T73" i="35"/>
  <c r="U70" i="35"/>
  <c r="X70" i="35"/>
  <c r="W70" i="35"/>
  <c r="T74" i="35"/>
  <c r="X71" i="35"/>
  <c r="W71" i="35"/>
  <c r="V71" i="35"/>
  <c r="U71" i="35"/>
  <c r="T78" i="35"/>
  <c r="X75" i="35"/>
  <c r="W75" i="35"/>
  <c r="V75" i="35"/>
  <c r="U75" i="35"/>
  <c r="W73" i="35" l="1"/>
  <c r="V73" i="35"/>
  <c r="T76" i="35"/>
  <c r="U73" i="35"/>
  <c r="X73" i="35"/>
  <c r="T77" i="35"/>
  <c r="X74" i="35"/>
  <c r="W74" i="35"/>
  <c r="V74" i="35"/>
  <c r="U74" i="35"/>
  <c r="T81" i="35"/>
  <c r="X78" i="35"/>
  <c r="W78" i="35"/>
  <c r="V78" i="35"/>
  <c r="U78" i="35"/>
  <c r="X76" i="35" l="1"/>
  <c r="W76" i="35"/>
  <c r="V76" i="35"/>
  <c r="T79" i="35"/>
  <c r="U76" i="35"/>
  <c r="T80" i="35"/>
  <c r="X77" i="35"/>
  <c r="W77" i="35"/>
  <c r="V77" i="35"/>
  <c r="U77" i="35"/>
  <c r="T84" i="35"/>
  <c r="X81" i="35"/>
  <c r="W81" i="35"/>
  <c r="V81" i="35"/>
  <c r="U81" i="35"/>
  <c r="W79" i="35" l="1"/>
  <c r="V79" i="35"/>
  <c r="T82" i="35"/>
  <c r="U79" i="35"/>
  <c r="X79" i="35"/>
  <c r="T87" i="35"/>
  <c r="X84" i="35"/>
  <c r="W84" i="35"/>
  <c r="V84" i="35"/>
  <c r="U84" i="35"/>
  <c r="T83" i="35"/>
  <c r="X80" i="35"/>
  <c r="W80" i="35"/>
  <c r="V80" i="35"/>
  <c r="U80" i="35"/>
  <c r="X82" i="35" l="1"/>
  <c r="W82" i="35"/>
  <c r="V82" i="35"/>
  <c r="T85" i="35"/>
  <c r="U82" i="35"/>
  <c r="T86" i="35"/>
  <c r="X83" i="35"/>
  <c r="W83" i="35"/>
  <c r="V83" i="35"/>
  <c r="U83" i="35"/>
  <c r="T90" i="35"/>
  <c r="X87" i="35"/>
  <c r="W87" i="35"/>
  <c r="V87" i="35"/>
  <c r="U87" i="35"/>
  <c r="V85" i="35" l="1"/>
  <c r="T88" i="35"/>
  <c r="U85" i="35"/>
  <c r="X85" i="35"/>
  <c r="W85" i="35"/>
  <c r="T89" i="35"/>
  <c r="X86" i="35"/>
  <c r="W86" i="35"/>
  <c r="V86" i="35"/>
  <c r="U86" i="35"/>
  <c r="T93" i="35"/>
  <c r="X90" i="35"/>
  <c r="W90" i="35"/>
  <c r="V90" i="35"/>
  <c r="U90" i="35"/>
  <c r="W88" i="35" l="1"/>
  <c r="V88" i="35"/>
  <c r="T91" i="35"/>
  <c r="U88" i="35"/>
  <c r="X88" i="35"/>
  <c r="T96" i="35"/>
  <c r="X93" i="35"/>
  <c r="W93" i="35"/>
  <c r="V93" i="35"/>
  <c r="U93" i="35"/>
  <c r="T92" i="35"/>
  <c r="X89" i="35"/>
  <c r="W89" i="35"/>
  <c r="V89" i="35"/>
  <c r="U89" i="35"/>
  <c r="T101" i="35"/>
  <c r="X91" i="35" l="1"/>
  <c r="W91" i="35"/>
  <c r="V91" i="35"/>
  <c r="T94" i="35"/>
  <c r="U91" i="35"/>
  <c r="T99" i="35"/>
  <c r="X96" i="35"/>
  <c r="W96" i="35"/>
  <c r="V96" i="35"/>
  <c r="U96" i="35"/>
  <c r="T104" i="35"/>
  <c r="V101" i="35"/>
  <c r="X101" i="35"/>
  <c r="U101" i="35"/>
  <c r="W101" i="35"/>
  <c r="T95" i="35"/>
  <c r="X92" i="35"/>
  <c r="W92" i="35"/>
  <c r="V92" i="35"/>
  <c r="U92" i="35"/>
  <c r="W94" i="35" l="1"/>
  <c r="V94" i="35"/>
  <c r="T97" i="35"/>
  <c r="U94" i="35"/>
  <c r="X94" i="35"/>
  <c r="T100" i="35"/>
  <c r="X99" i="35"/>
  <c r="W99" i="35"/>
  <c r="V99" i="35"/>
  <c r="U99" i="35"/>
  <c r="T98" i="35"/>
  <c r="X95" i="35"/>
  <c r="W95" i="35"/>
  <c r="V95" i="35"/>
  <c r="U95" i="35"/>
  <c r="T107" i="35"/>
  <c r="V104" i="35"/>
  <c r="X104" i="35"/>
  <c r="U104" i="35"/>
  <c r="W104" i="35"/>
  <c r="X97" i="35" l="1"/>
  <c r="W97" i="35"/>
  <c r="V97" i="35"/>
  <c r="U97" i="35"/>
  <c r="T102" i="35"/>
  <c r="X98" i="35"/>
  <c r="W98" i="35"/>
  <c r="V98" i="35"/>
  <c r="U98" i="35"/>
  <c r="T103" i="35"/>
  <c r="X100" i="35"/>
  <c r="W100" i="35"/>
  <c r="V100" i="35"/>
  <c r="U100" i="35"/>
  <c r="T110" i="35"/>
  <c r="V107" i="35"/>
  <c r="X107" i="35"/>
  <c r="U107" i="35"/>
  <c r="W107" i="35"/>
  <c r="T105" i="35" l="1"/>
  <c r="V102" i="35"/>
  <c r="X102" i="35"/>
  <c r="U102" i="35"/>
  <c r="W102" i="35"/>
  <c r="T106" i="35"/>
  <c r="V103" i="35"/>
  <c r="X103" i="35"/>
  <c r="U103" i="35"/>
  <c r="W103" i="35"/>
  <c r="T113" i="35"/>
  <c r="V110" i="35"/>
  <c r="X110" i="35"/>
  <c r="U110" i="35"/>
  <c r="W110" i="35"/>
  <c r="T116" i="35" l="1"/>
  <c r="V113" i="35"/>
  <c r="X113" i="35"/>
  <c r="U113" i="35"/>
  <c r="W113" i="35"/>
  <c r="T109" i="35"/>
  <c r="V106" i="35"/>
  <c r="X106" i="35"/>
  <c r="U106" i="35"/>
  <c r="W106" i="35"/>
  <c r="T108" i="35"/>
  <c r="V105" i="35"/>
  <c r="X105" i="35"/>
  <c r="U105" i="35"/>
  <c r="W105" i="35"/>
  <c r="T111" i="35" l="1"/>
  <c r="V108" i="35"/>
  <c r="X108" i="35"/>
  <c r="U108" i="35"/>
  <c r="W108" i="35"/>
  <c r="T112" i="35"/>
  <c r="V109" i="35"/>
  <c r="X109" i="35"/>
  <c r="U109" i="35"/>
  <c r="W109" i="35"/>
  <c r="T119" i="35"/>
  <c r="V116" i="35"/>
  <c r="X116" i="35"/>
  <c r="U116" i="35"/>
  <c r="W116" i="35"/>
  <c r="T122" i="35" l="1"/>
  <c r="V119" i="35"/>
  <c r="X119" i="35"/>
  <c r="U119" i="35"/>
  <c r="W119" i="35"/>
  <c r="T115" i="35"/>
  <c r="V112" i="35"/>
  <c r="X112" i="35"/>
  <c r="U112" i="35"/>
  <c r="W112" i="35"/>
  <c r="T114" i="35"/>
  <c r="V111" i="35"/>
  <c r="X111" i="35"/>
  <c r="U111" i="35"/>
  <c r="W111" i="35"/>
  <c r="T117" i="35" l="1"/>
  <c r="V114" i="35"/>
  <c r="X114" i="35"/>
  <c r="U114" i="35"/>
  <c r="W114" i="35"/>
  <c r="T118" i="35"/>
  <c r="V115" i="35"/>
  <c r="X115" i="35"/>
  <c r="U115" i="35"/>
  <c r="W115" i="35"/>
  <c r="T125" i="35"/>
  <c r="V122" i="35"/>
  <c r="X122" i="35"/>
  <c r="U122" i="35"/>
  <c r="W122" i="35"/>
  <c r="T121" i="35" l="1"/>
  <c r="V118" i="35"/>
  <c r="X118" i="35"/>
  <c r="U118" i="35"/>
  <c r="W118" i="35"/>
  <c r="V125" i="35"/>
  <c r="X125" i="35"/>
  <c r="U125" i="35"/>
  <c r="W125" i="35"/>
  <c r="T128" i="35"/>
  <c r="T120" i="35"/>
  <c r="V117" i="35"/>
  <c r="X117" i="35"/>
  <c r="U117" i="35"/>
  <c r="W117" i="35"/>
  <c r="T123" i="35" l="1"/>
  <c r="V120" i="35"/>
  <c r="X120" i="35"/>
  <c r="U120" i="35"/>
  <c r="W120" i="35"/>
  <c r="V128" i="35"/>
  <c r="X128" i="35"/>
  <c r="U128" i="35"/>
  <c r="T131" i="35"/>
  <c r="W128" i="35"/>
  <c r="T124" i="35"/>
  <c r="V121" i="35"/>
  <c r="X121" i="35"/>
  <c r="U121" i="35"/>
  <c r="W121" i="35"/>
  <c r="V124" i="35" l="1"/>
  <c r="X124" i="35"/>
  <c r="U124" i="35"/>
  <c r="T127" i="35"/>
  <c r="W124" i="35"/>
  <c r="V131" i="35"/>
  <c r="X131" i="35"/>
  <c r="U131" i="35"/>
  <c r="W131" i="35"/>
  <c r="T134" i="35"/>
  <c r="T126" i="35"/>
  <c r="V123" i="35"/>
  <c r="X123" i="35"/>
  <c r="U123" i="35"/>
  <c r="W123" i="35"/>
  <c r="V127" i="35" l="1"/>
  <c r="X127" i="35"/>
  <c r="U127" i="35"/>
  <c r="T130" i="35"/>
  <c r="W127" i="35"/>
  <c r="V126" i="35"/>
  <c r="X126" i="35"/>
  <c r="U126" i="35"/>
  <c r="W126" i="35"/>
  <c r="T129" i="35"/>
  <c r="T137" i="35"/>
  <c r="V134" i="35"/>
  <c r="X134" i="35"/>
  <c r="U134" i="35"/>
  <c r="W134" i="35"/>
  <c r="T140" i="35" l="1"/>
  <c r="V137" i="35"/>
  <c r="W137" i="35"/>
  <c r="U137" i="35"/>
  <c r="X137" i="35"/>
  <c r="V130" i="35"/>
  <c r="X130" i="35"/>
  <c r="U130" i="35"/>
  <c r="T133" i="35"/>
  <c r="W130" i="35"/>
  <c r="V129" i="35"/>
  <c r="X129" i="35"/>
  <c r="U129" i="35"/>
  <c r="W129" i="35"/>
  <c r="T132" i="35"/>
  <c r="V132" i="35" l="1"/>
  <c r="X132" i="35"/>
  <c r="U132" i="35"/>
  <c r="T135" i="35"/>
  <c r="W132" i="35"/>
  <c r="T136" i="35"/>
  <c r="V133" i="35"/>
  <c r="X133" i="35"/>
  <c r="U133" i="35"/>
  <c r="W133" i="35"/>
  <c r="T143" i="35"/>
  <c r="V140" i="35"/>
  <c r="U140" i="35"/>
  <c r="X140" i="35"/>
  <c r="W140" i="35"/>
  <c r="T146" i="35" l="1"/>
  <c r="V143" i="35"/>
  <c r="W143" i="35"/>
  <c r="U143" i="35"/>
  <c r="X143" i="35"/>
  <c r="V135" i="35"/>
  <c r="X135" i="35"/>
  <c r="U135" i="35"/>
  <c r="T138" i="35"/>
  <c r="W135" i="35"/>
  <c r="T139" i="35"/>
  <c r="V136" i="35"/>
  <c r="U136" i="35"/>
  <c r="X136" i="35"/>
  <c r="W136" i="35"/>
  <c r="T142" i="35" l="1"/>
  <c r="V139" i="35"/>
  <c r="W139" i="35"/>
  <c r="X139" i="35"/>
  <c r="U139" i="35"/>
  <c r="T141" i="35"/>
  <c r="V138" i="35"/>
  <c r="X138" i="35"/>
  <c r="U138" i="35"/>
  <c r="W138" i="35"/>
  <c r="T149" i="35"/>
  <c r="U146" i="35"/>
  <c r="W146" i="35"/>
  <c r="X146" i="35"/>
  <c r="V146" i="35"/>
  <c r="T144" i="35" l="1"/>
  <c r="V141" i="35"/>
  <c r="W141" i="35"/>
  <c r="X141" i="35"/>
  <c r="U141" i="35"/>
  <c r="T152" i="35"/>
  <c r="U149" i="35"/>
  <c r="W149" i="35"/>
  <c r="V149" i="35"/>
  <c r="X149" i="35"/>
  <c r="T145" i="35"/>
  <c r="V142" i="35"/>
  <c r="X142" i="35"/>
  <c r="U142" i="35"/>
  <c r="W142" i="35"/>
  <c r="T148" i="35" l="1"/>
  <c r="U145" i="35"/>
  <c r="W145" i="35"/>
  <c r="V145" i="35"/>
  <c r="X145" i="35"/>
  <c r="T155" i="35"/>
  <c r="U152" i="35"/>
  <c r="W152" i="35"/>
  <c r="X152" i="35"/>
  <c r="V152" i="35"/>
  <c r="T147" i="35"/>
  <c r="U144" i="35"/>
  <c r="W144" i="35"/>
  <c r="X144" i="35"/>
  <c r="V144" i="35"/>
  <c r="T150" i="35" l="1"/>
  <c r="U147" i="35"/>
  <c r="W147" i="35"/>
  <c r="V147" i="35"/>
  <c r="X147" i="35"/>
  <c r="T158" i="35"/>
  <c r="U155" i="35"/>
  <c r="W155" i="35"/>
  <c r="V155" i="35"/>
  <c r="X155" i="35"/>
  <c r="T151" i="35"/>
  <c r="U148" i="35"/>
  <c r="W148" i="35"/>
  <c r="X148" i="35"/>
  <c r="V148" i="35"/>
  <c r="T154" i="35" l="1"/>
  <c r="U151" i="35"/>
  <c r="W151" i="35"/>
  <c r="V151" i="35"/>
  <c r="X151" i="35"/>
  <c r="T161" i="35"/>
  <c r="U158" i="35"/>
  <c r="W158" i="35"/>
  <c r="X158" i="35"/>
  <c r="V158" i="35"/>
  <c r="T153" i="35"/>
  <c r="U150" i="35"/>
  <c r="W150" i="35"/>
  <c r="X150" i="35"/>
  <c r="V150" i="35"/>
  <c r="T156" i="35" l="1"/>
  <c r="U153" i="35"/>
  <c r="W153" i="35"/>
  <c r="V153" i="35"/>
  <c r="X153" i="35"/>
  <c r="T164" i="35"/>
  <c r="U161" i="35"/>
  <c r="W161" i="35"/>
  <c r="V161" i="35"/>
  <c r="X161" i="35"/>
  <c r="T157" i="35"/>
  <c r="U154" i="35"/>
  <c r="W154" i="35"/>
  <c r="X154" i="35"/>
  <c r="V154" i="35"/>
  <c r="T160" i="35" l="1"/>
  <c r="U157" i="35"/>
  <c r="W157" i="35"/>
  <c r="V157" i="35"/>
  <c r="X157" i="35"/>
  <c r="T167" i="35"/>
  <c r="U164" i="35"/>
  <c r="W164" i="35"/>
  <c r="X164" i="35"/>
  <c r="V164" i="35"/>
  <c r="T159" i="35"/>
  <c r="U156" i="35"/>
  <c r="W156" i="35"/>
  <c r="X156" i="35"/>
  <c r="V156" i="35"/>
  <c r="T162" i="35" l="1"/>
  <c r="U159" i="35"/>
  <c r="W159" i="35"/>
  <c r="V159" i="35"/>
  <c r="X159" i="35"/>
  <c r="T170" i="35"/>
  <c r="U167" i="35"/>
  <c r="W167" i="35"/>
  <c r="V167" i="35"/>
  <c r="X167" i="35"/>
  <c r="T163" i="35"/>
  <c r="U160" i="35"/>
  <c r="W160" i="35"/>
  <c r="X160" i="35"/>
  <c r="V160" i="35"/>
  <c r="T166" i="35" l="1"/>
  <c r="U163" i="35"/>
  <c r="W163" i="35"/>
  <c r="V163" i="35"/>
  <c r="X163" i="35"/>
  <c r="T173" i="35"/>
  <c r="U170" i="35"/>
  <c r="W170" i="35"/>
  <c r="X170" i="35"/>
  <c r="V170" i="35"/>
  <c r="T165" i="35"/>
  <c r="U162" i="35"/>
  <c r="W162" i="35"/>
  <c r="X162" i="35"/>
  <c r="V162" i="35"/>
  <c r="T168" i="35" l="1"/>
  <c r="U165" i="35"/>
  <c r="W165" i="35"/>
  <c r="V165" i="35"/>
  <c r="X165" i="35"/>
  <c r="T176" i="35"/>
  <c r="U173" i="35"/>
  <c r="W173" i="35"/>
  <c r="V173" i="35"/>
  <c r="X173" i="35"/>
  <c r="T169" i="35"/>
  <c r="U166" i="35"/>
  <c r="W166" i="35"/>
  <c r="X166" i="35"/>
  <c r="V166" i="35"/>
  <c r="T172" i="35" l="1"/>
  <c r="U169" i="35"/>
  <c r="W169" i="35"/>
  <c r="V169" i="35"/>
  <c r="X169" i="35"/>
  <c r="T179" i="35"/>
  <c r="U176" i="35"/>
  <c r="W176" i="35"/>
  <c r="X176" i="35"/>
  <c r="V176" i="35"/>
  <c r="T171" i="35"/>
  <c r="U168" i="35"/>
  <c r="W168" i="35"/>
  <c r="X168" i="35"/>
  <c r="V168" i="35"/>
  <c r="T182" i="35" l="1"/>
  <c r="U179" i="35"/>
  <c r="W179" i="35"/>
  <c r="V179" i="35"/>
  <c r="X179" i="35"/>
  <c r="T174" i="35"/>
  <c r="U171" i="35"/>
  <c r="W171" i="35"/>
  <c r="V171" i="35"/>
  <c r="X171" i="35"/>
  <c r="T175" i="35"/>
  <c r="U172" i="35"/>
  <c r="W172" i="35"/>
  <c r="X172" i="35"/>
  <c r="V172" i="35"/>
  <c r="T178" i="35" l="1"/>
  <c r="U175" i="35"/>
  <c r="W175" i="35"/>
  <c r="V175" i="35"/>
  <c r="X175" i="35"/>
  <c r="T177" i="35"/>
  <c r="U174" i="35"/>
  <c r="W174" i="35"/>
  <c r="X174" i="35"/>
  <c r="V174" i="35"/>
  <c r="U182" i="35"/>
  <c r="W182" i="35"/>
  <c r="X182" i="35"/>
  <c r="V182" i="35"/>
  <c r="T180" i="35" l="1"/>
  <c r="U177" i="35"/>
  <c r="W177" i="35"/>
  <c r="V177" i="35"/>
  <c r="X177" i="35"/>
  <c r="T181" i="35"/>
  <c r="U178" i="35"/>
  <c r="W178" i="35"/>
  <c r="X178" i="35"/>
  <c r="V178" i="35"/>
  <c r="U181" i="35" l="1"/>
  <c r="W181" i="35"/>
  <c r="T184" i="35"/>
  <c r="V181" i="35"/>
  <c r="X181" i="35"/>
  <c r="T183" i="35"/>
  <c r="U180" i="35"/>
  <c r="W180" i="35"/>
  <c r="X180" i="35"/>
  <c r="V180" i="35"/>
  <c r="V184" i="35" l="1"/>
  <c r="U184" i="35"/>
  <c r="W184" i="35"/>
  <c r="X184" i="35"/>
  <c r="U183" i="35"/>
  <c r="W183" i="35"/>
  <c r="V183" i="35"/>
  <c r="X183"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Rosny Barquero Mora</author>
  </authors>
  <commentList>
    <comment ref="J9" authorId="0" shapeId="0" xr:uid="{00000000-0006-0000-0400-000001000000}">
      <text>
        <r>
          <rPr>
            <b/>
            <sz val="9"/>
            <color indexed="81"/>
            <rFont val="Tahoma"/>
            <family val="2"/>
          </rPr>
          <t>Principal consecuencia</t>
        </r>
      </text>
    </comment>
  </commentList>
</comments>
</file>

<file path=xl/sharedStrings.xml><?xml version="1.0" encoding="utf-8"?>
<sst xmlns="http://schemas.openxmlformats.org/spreadsheetml/2006/main" count="1680" uniqueCount="406">
  <si>
    <t>Político</t>
  </si>
  <si>
    <t>Social</t>
  </si>
  <si>
    <t>Tecnológico</t>
  </si>
  <si>
    <t>Ambiental</t>
  </si>
  <si>
    <t>Internos</t>
  </si>
  <si>
    <t>BAJA</t>
  </si>
  <si>
    <t>MEDIA</t>
  </si>
  <si>
    <t>ALTA</t>
  </si>
  <si>
    <t>PROBABILIDAD</t>
  </si>
  <si>
    <t>IMPACTO</t>
  </si>
  <si>
    <t>ANÁLISIS DEL RIESGO</t>
  </si>
  <si>
    <t>EVALUACIÓN DEL RIESGO</t>
  </si>
  <si>
    <t>Responsable:</t>
  </si>
  <si>
    <t>IDENTIFICACIÓN DE RIESGOS</t>
  </si>
  <si>
    <t>Evento</t>
  </si>
  <si>
    <t>Causa</t>
  </si>
  <si>
    <t>Consecuencias</t>
  </si>
  <si>
    <t>CATEGORÍA DEL RIESGO</t>
  </si>
  <si>
    <t>General</t>
  </si>
  <si>
    <t>Específica</t>
  </si>
  <si>
    <t>Factor</t>
  </si>
  <si>
    <t>Desastres Naturales</t>
  </si>
  <si>
    <t>Cambio Climático</t>
  </si>
  <si>
    <t>Actividades Humanas</t>
  </si>
  <si>
    <t xml:space="preserve">Estabilidad del Gobierno  </t>
  </si>
  <si>
    <t>Política Internacional</t>
  </si>
  <si>
    <t>Política Estatal</t>
  </si>
  <si>
    <t>Legal</t>
  </si>
  <si>
    <t>Proyectos de Ley</t>
  </si>
  <si>
    <t>Conflicto de Competencias</t>
  </si>
  <si>
    <t>Administración Financiera y Presupuestaria</t>
  </si>
  <si>
    <t>Desarrollo del Recurso Humano</t>
  </si>
  <si>
    <t>Disponibilidad de Servicios</t>
  </si>
  <si>
    <t>Control, Fiscalización y Rendición de Cuentas</t>
  </si>
  <si>
    <t>Gestión Administrativa</t>
  </si>
  <si>
    <t>Participación Ciudadana</t>
  </si>
  <si>
    <t>Conflictos</t>
  </si>
  <si>
    <t>Imagen</t>
  </si>
  <si>
    <t>Publicidad</t>
  </si>
  <si>
    <t>Innovación tecnológica</t>
  </si>
  <si>
    <t>Desarrollo tecnológico regional o nacional</t>
  </si>
  <si>
    <t>Marco Legal</t>
  </si>
  <si>
    <t>Criterios de Aplicación</t>
  </si>
  <si>
    <t>Financiero</t>
  </si>
  <si>
    <t>Liquidez</t>
  </si>
  <si>
    <t>Ingresos</t>
  </si>
  <si>
    <t>Instrumentos y Mecanismos Financieros</t>
  </si>
  <si>
    <t>Presupuestario</t>
  </si>
  <si>
    <t>Ejecución</t>
  </si>
  <si>
    <t>Planificación</t>
  </si>
  <si>
    <t>Infraestructura Tecnológica</t>
  </si>
  <si>
    <t>Resistencia al Cambio</t>
  </si>
  <si>
    <t>Operativo</t>
  </si>
  <si>
    <t>Complejidad de las Actividades</t>
  </si>
  <si>
    <t xml:space="preserve">Relaciones con la sociedad  y estructura productiva del país </t>
  </si>
  <si>
    <t>Eficiencia</t>
  </si>
  <si>
    <t>Planificación Operativa</t>
  </si>
  <si>
    <t>Diseño y Aplicación de Mecanismos de Control</t>
  </si>
  <si>
    <t xml:space="preserve">Claridad en las Operaciones </t>
  </si>
  <si>
    <t>Liderazgo</t>
  </si>
  <si>
    <t>Planificación Estratégica</t>
  </si>
  <si>
    <t>Control y Seguimiento</t>
  </si>
  <si>
    <t>Delimitación de Autoridad</t>
  </si>
  <si>
    <t>Estructura Organizacional</t>
  </si>
  <si>
    <t>Recurso Humano</t>
  </si>
  <si>
    <t>Competencia y Aptitud</t>
  </si>
  <si>
    <t>Suficiencia</t>
  </si>
  <si>
    <t>Capacitación y Desarrollo</t>
  </si>
  <si>
    <t>Clima Organizacional</t>
  </si>
  <si>
    <t>Integridad y Ética</t>
  </si>
  <si>
    <t>Salud Ocupacional</t>
  </si>
  <si>
    <t>Categoria</t>
  </si>
  <si>
    <t>Externos</t>
  </si>
  <si>
    <t>Politico</t>
  </si>
  <si>
    <t>Gestion</t>
  </si>
  <si>
    <t>Tecnologia</t>
  </si>
  <si>
    <t>Tecnologico</t>
  </si>
  <si>
    <t>Direccion</t>
  </si>
  <si>
    <t>Externos2</t>
  </si>
  <si>
    <t>Internos2</t>
  </si>
  <si>
    <t>Tarea</t>
  </si>
  <si>
    <t>N°e</t>
  </si>
  <si>
    <t>N°c</t>
  </si>
  <si>
    <t>AC</t>
  </si>
  <si>
    <t>UF</t>
  </si>
  <si>
    <t>Grado Exposición</t>
  </si>
  <si>
    <t>ALTO</t>
  </si>
  <si>
    <t>MEDIO</t>
  </si>
  <si>
    <t>BAJO</t>
  </si>
  <si>
    <t>Pp</t>
  </si>
  <si>
    <t>Pi</t>
  </si>
  <si>
    <t>Ptos</t>
  </si>
  <si>
    <t>IDENTIFICACIÓN DEL RIESGO</t>
  </si>
  <si>
    <t xml:space="preserve">Grado en que PUEDO mitigar las consecuencias </t>
  </si>
  <si>
    <t>MUCHO</t>
  </si>
  <si>
    <t>POCO</t>
  </si>
  <si>
    <t>NADA</t>
  </si>
  <si>
    <t>P1</t>
  </si>
  <si>
    <t>P2</t>
  </si>
  <si>
    <t>Aceptabilidad del Riesgo</t>
  </si>
  <si>
    <t>Riesgos que Requieren Ser Administrados</t>
  </si>
  <si>
    <t>ADMINISTRACIÓN DEL RIESGO (PLAN PRESUPUESTO)</t>
  </si>
  <si>
    <t>Código1</t>
  </si>
  <si>
    <t>Acción 1 Propuesta</t>
  </si>
  <si>
    <t>Acción 2 Propuesta</t>
  </si>
  <si>
    <t>Acción 3 Propuesta</t>
  </si>
  <si>
    <t>Código</t>
  </si>
  <si>
    <t>(A)</t>
  </si>
  <si>
    <t>(B)</t>
  </si>
  <si>
    <t>(C)</t>
  </si>
  <si>
    <t>(D)</t>
  </si>
  <si>
    <t>(E)</t>
  </si>
  <si>
    <t>(F)</t>
  </si>
  <si>
    <t>(G)</t>
  </si>
  <si>
    <t>(H)</t>
  </si>
  <si>
    <t>(I)</t>
  </si>
  <si>
    <t>(J)</t>
  </si>
  <si>
    <t>(K)</t>
  </si>
  <si>
    <t>(L)</t>
  </si>
  <si>
    <t>(M)</t>
  </si>
  <si>
    <t>ACLAC</t>
  </si>
  <si>
    <t>ACLAP</t>
  </si>
  <si>
    <t>ACAHN</t>
  </si>
  <si>
    <t>ACOPAC</t>
  </si>
  <si>
    <t>ACG</t>
  </si>
  <si>
    <t>ACT</t>
  </si>
  <si>
    <t>ACOSA</t>
  </si>
  <si>
    <t>ACTo</t>
  </si>
  <si>
    <t>ACAT</t>
  </si>
  <si>
    <t>SE</t>
  </si>
  <si>
    <t>OTRO</t>
  </si>
  <si>
    <t>(N)</t>
  </si>
  <si>
    <t>(O)</t>
  </si>
  <si>
    <t>Recurso_Humano</t>
  </si>
  <si>
    <t>(P)</t>
  </si>
  <si>
    <t>Código3</t>
  </si>
  <si>
    <t>Código2</t>
  </si>
  <si>
    <t>Cod.Tarea</t>
  </si>
  <si>
    <t>SISTEMA NACIONAL DE ÁREAS DE CONSERVACIÓN</t>
  </si>
  <si>
    <t>Unidad Funcional:</t>
  </si>
  <si>
    <t>NIVEL O (Categoría General)</t>
  </si>
  <si>
    <t>FACTORES O CAUSAS ASOCIADAS</t>
  </si>
  <si>
    <t xml:space="preserve"> EXTERNOS</t>
  </si>
  <si>
    <t>Gestión</t>
  </si>
  <si>
    <t>Tecnología</t>
  </si>
  <si>
    <t>INTERNOS</t>
  </si>
  <si>
    <t>Dirección</t>
  </si>
  <si>
    <t>PORTAFOLIO DE RIESGOS INSTITUCIONAL</t>
  </si>
  <si>
    <t>Dentro de esta categoría se contemplarán los cambios en los ecosistemas producto de la presencia de fenómenos que se producen en la atmósfera, la hidrósfera, la biósfera , la geósfera y sus interacciones y que impactan en la consecusión de los objetivos institucionales.</t>
  </si>
  <si>
    <t>Dentro de esta categoría se contemplarán las actividades humanas como explotación de recursos (tala, minería, recurso hídrico, vida silvestre), así como acciones productivas y de desarrollo económico y social que impactan en la consecusión de los objetivos institucionales.</t>
  </si>
  <si>
    <t>Dentro de esta categoría se contemplan cambios en la relación sociocultural de los diferentes actores del panorama internacional en cuanto a procesos políticos, estratégicos, comerciales, financieros, sociales, demográficos, científico-tecnológico, culturales y de comunicación, que pueden influir en los institucionales para la consecusión de sus objetivos.</t>
  </si>
  <si>
    <t>Dentro de esta categoría se contemplan las orientaciones políticas del Gobierno relacionadas con el tema ambiental, social, económico, u otro, en los que se pueda ver afectada la gestión de la institución y el logro de los objetivos propuestos.</t>
  </si>
  <si>
    <t>Esta categoría incluye cualquier propuesta de ley o iniciativa de marco normativo nacional y/o internacional que podría afectar la gestión institucional y su capacidad para actuar en procura del cumplimiento de los objetivos trazados</t>
  </si>
  <si>
    <t>Entiendase en esta categoría todo riesgo que dependa de los intereses contrapuestos entre partes por atribuciones, funciones y potestades que el ordenamiento juridico atribuya a cada órgano.</t>
  </si>
  <si>
    <t>Esta categoría está relacionada con la conformación del presupuesto del Estado, y sus componentes como lo son el gasto público y los impuestos, que permiten asegurar y mantener la estabilidad económica y la disposición de los recursos presupuestarios y financieros necesarios aportados por Gobierno Central para el cumplimiento de los objetivos institucionales. Se incluyen en esta categoría lo relacionado con restricciones de gasto, límites presupuestarios y recortes de presupuesto.</t>
  </si>
  <si>
    <t>Dentro de esta categoría se incluyen la disponibilidad y acceso a los servicios públicos básicos como fluido eléctrico, agua, alcantarillado, caminos y carreteras que podrían afectar o impactar en la gestión institucional y en la consesución de sus objetivos.</t>
  </si>
  <si>
    <t>Dentro de esta categoría se contemplan las políticas, directrices, procedimientos y trámites que deben seguirse con otras instituciones y órganos del Estado y que debido a plazos de resolución, cantidad de trámites y tiempos de espera, se podrían ver afectadas las acciones institucionales planificadas para el cumplimiento de los objetivos.</t>
  </si>
  <si>
    <t>Dentro de esta categoría se contemplan las decisiones de la sociedad civil en su papel de responsables de la conservación y uso de la biodiversidad y los recursos naturales y participantes en la toma de decisiones institucionales, que podrían afectar la consecusión de los objetivos planificados.</t>
  </si>
  <si>
    <t>Esta categoría hace referencia a movimientos sociales relacionados con temas como conservación, ordenamiento territorial, uso de recursos naturales, desarrollo productivo, turismo, entre otros que afectan directamente o indirectamente a la institución en el cumplimiento de sus objetivos.</t>
  </si>
  <si>
    <t xml:space="preserve">Dentro de esta categoría se contemplan todos aquellos comunicados, hechos noticiosos e información de mercadeo de los productos y servicios que brinda la institución y que es divulgada y presentada por terceros y que podría afectar la imagen de la institución y como resultado el logro de sus objetivos. </t>
  </si>
  <si>
    <t>Esta categoría hace referencia a la evolución y desarrollo tecnológico de las instituciones del Estado y los procesos que ejecutan y que tienen relación con la institución, de manera que su aplicación pueda afectar la capacidad de la institcución para articular procesos y cumplir con sus objetivos.</t>
  </si>
  <si>
    <t>Esta categoría se refiere a la claridad, concordancia, integralidad y definición del marco legal institucional, cuya interpretación y aplicación podría afectar a la institución en el cumplimiento de sus objetivos según las competencias asignadas.</t>
  </si>
  <si>
    <t>Esta categoría se refiere a la uniformidad de los criterios legales que se utilizan para la aplicación del marco jurídico institucional y que su definición o indefinición afecta a la institución en el cumplimiento de sus objetivos</t>
  </si>
  <si>
    <t>Esta categoría refiere a los desarrollos, invenciones o avances en la tecnología para ser utilizada por la institución, su impacto en los procesos, su interrelación con el resto de iniciativas o políticas institucionales y su apoyo a la toma de decisiones, afectando el que hacer institucional, la vinculación con la sociedad externa, la convivencia interna, la dimensión institucional, la ambiental y la prestación de servicios,</t>
  </si>
  <si>
    <t>Dentro de esta categoría se incluyen factores como el grado de alineamiento, aceptación, disposición y preparación del personal de la institución con las politicas, procedimientos, metodologías y herramientas de trabajo que implican el uso de la tecnología y que resultan nuevas para la insttución.</t>
  </si>
  <si>
    <t xml:space="preserve">Dentro de esta categoría se contempla todo lo relacionado con cambios en la tecnología y en los instrumentos y herramientas tecnológicas que evolucionan el mercado y  el acceso a la información: cuya actualizacion permanente y no adopción por parte de la institución, podría afectar el logro de sus objetivos. </t>
  </si>
  <si>
    <t>Dentro  de esta categoría se contemplarán los fenomenos naturales como lluvia, terremotos, huracanes , movimientos de terreno, erupciones volcanicas, incendios forestales, desatres biologicos, tsunamis o fuerte oleaje, y cualquier evento del ambiente que amenace la capacidad de la institución de sostener sus operaciones, proporcionar los servicios o recuperar los costos de operación.</t>
  </si>
  <si>
    <t>Dentro de esta categoría se contempla todo lo que tiene que ver con proyeciones y distribuciones de presupuesto, asignación de partidas, vinculación del presupuesto con las acciones planificadas, oportunidad de realización de cambios y ajustes, de manera que se pueda garantizar el cumplimiento de objetivos. Incluye riesgos por información inexistente, inoportuna, poco realista, irrelevante o no confiable que puede causar decisiones y conclusiones financieras erróneas.</t>
  </si>
  <si>
    <t>En esta categoría se incluye lo relacionado con la materialización de las acciones de los PP, transformando la mera estimación y registros de información,  en efectivo tangible. La ejecución se determinara por el avance del gasto, contenido asignado, alcance, entre otros. Tiene que ver con la capacidad para ejecutar los recursos en el tiempo oportuno, contar con los bienes y con los ingresos de acuerdo con los tiempos planificados para su adquisición.</t>
  </si>
  <si>
    <t>SISTEMA ESPECÍFICO DE VALORACIÓN DEL RIESGO INSTITUCIONAL</t>
  </si>
  <si>
    <t>Dentro de esta categoría se contemplan las definiciones, indefiniciones y cambios en  líneas de pensamiento y funcionarios de alto rango, de manera que a nivel institucional  no se puede conocer y preveer cual es el estilo y orientación política del liderazgo, y los compromisos, oficiales.</t>
  </si>
  <si>
    <t>Dentro de esta categoría se contemplan las políticas y directrices estatales relacionadas con el crecimiento, decrecimiento, mantenimiento y desarrollo del recurso humano en el sector público así como su impacto en la carga financiera del Estado, lo cual podría afectar la capacidad de la institución para acceder al recurso humano necesario para el cumplimiento de sus objetivos. Tiene que ver autorizaciones para la creación, supresión, modificación de plazas, capacitación y promoción de funcionarios</t>
  </si>
  <si>
    <t>Esta categoría tiene que ver con las modificaciones, nuevas disposiciones, políticas y directrices de los entes reguladores de control y fiscalización en materia de Hacienda Pública, que afectan a la institución en el logro y consecusión de los objetivos.</t>
  </si>
  <si>
    <t>Esta categoría refiere a la cantidad monetaria que percibe la institución en compensación  de los servicios que ofrece  a los administrados, de igual forma en esta categoría se contemplarán los ingresos percibidos por el presupuesto público otorgado a la institución, así como presupuestos extraordinarios generados por proyectos de cooperación y donaciones de entes no gubernamentales. Tiene que ver tanto con la cantidad de recursos percibidos como con la capacidad de recaudación y obtención de los mismos.</t>
  </si>
  <si>
    <t>Esta categoría contempla todos los mecanismos e instrumentos financieros que desarrolla o puede desarrollar la institución para la obtención de recursos. Tiene que ver con la capacidad institucional para desarrollar e implementar esos mecanismos así como la efectividad en su aplicación. Se incluye en esta categoría la implementación de mecanismos de recaudación de ingresos y la diversificación en la creación de modelos de negocios.</t>
  </si>
  <si>
    <t>Dentro de esta categoría se contempla todo lo relacionado con la capacidad instalada que tiene la institución de hacer uso de la tecnología para el desarrollo de los procesos y actividades que le permitan el logro de sus objetivos de manera eficaz, eficiente y económica.</t>
  </si>
  <si>
    <t>Esta categoría refiere a la complejidad de los procesos o actividades que se desarrollan en el quehacer institucional y que la exponen a quejas, recursos, denuncias, etc. Incluye la burocratización de trámites y procedimientos o a la realización de actividades que conllevan plazos largos o excesivos entre el inicio y el término de un proceso ya sea por operaciones ineficientes o complejidad que amenazan la capacidad de la Institución para producir servicios en forma oportuna</t>
  </si>
  <si>
    <t>Esta categoría refiere a la capacidad con la que cuenta la institución para lograr los objetivos con el minímo uso de recursos posibles. Esta categoría incluye toda afectación o limitación en recurso humano, materiales, infraestructura u otros que son necesarios para cumplir con las acciones programadas.Tiene que ver con la capacidad instalada de la institución para poder cubrir las demandas de los usuarios internos y externos de conformidad con las competencias otorgadas</t>
  </si>
  <si>
    <t>En esta Categoría se ubicaran los riesgos a los que se expone la institución debido a que el personal no es liderado eficazmente, lo que puede resultar en una falta de orientación, enfoque al administrado, motivación, credibilidad, confianza en la gerencia e inadecuado clima organizacional. Tiene que ver con la definición o indefinición de líneas de acción, políticas e instrucciones de naturaleza estratégica que permitan a los funcionarios saber hacia donde se dirige la institución.</t>
  </si>
  <si>
    <t>Esta categoría refiere a líneas de autoridad no efectivas, poco claras confusas o traslapadas que pueden causar que los Titulares y colaboradores hagan cosas que no deben hacer o dejen de hacer lo que deberían. El no establecer o verificar el cumplimiento de límites en las acciones del personal puede causar que los funcionarios cometan actos no autorizados o no éticos, o asuman riesgos no autorizados o inaceptables.</t>
  </si>
  <si>
    <t>Esta categoría se asocia con los peligros de las tareas y operaciones que realiza la institución y sus dependencias y la capacidad de los funcionarios para desarrollarlas. Tiene que ver con falta de conocimientos, habilidades y experiencias requeridas por el personal para el desarrollo óptimo de sus funciones.</t>
  </si>
  <si>
    <t>Dentro de esta categoría se incluye todo lo relacionado a la cantidad de personal requerido para llevar a cabo las labores encomendadas de manera eficaz y eficiente. Tiene que ver con variables como cantidad y complejidad de funciones, rotación de labores, incapacidades y vacaciones que podrían derivar en sobrecargas de trabajo, desmotivación y ineficiencia.</t>
  </si>
  <si>
    <t xml:space="preserve">En esta categoría se incluyen los riesgos derivados de la dificultad de ejecutar las actividades de los procesos debido a factores directamente relacionados a éstos, como lo son la capacitación, motivación y conocimiento de cómo funcionan y se interrelacionan. Incluye problemas de comunicación de los procesos, tareas y operaciones por la existencia de canales ineficaces que pueden producir mensajes inconsistentes. En esta categoría se incluyen procesos diseñados ineficientemente que pueden llevar a no alcanzar los objetivos, amenazando la capacidad institucional.   </t>
  </si>
  <si>
    <t>Esta categoría se relaciona con los riesgos generados por la existencia de una estructura organizacional informal en el que las relaciones no son definidas explicitamente y responden a las necesidades que entran en contacto con el trabajo, lo que debilita los procesos institucionales. Tiene que ver con la proliferación de unidades, niveles y cargos sin que obedezcan a un análsis y a un proceso de normalización integral. Incluye la capacidad de la institución para realizar cambios oportunos en las estructuras organizativas y funcionales de conformidad con la dinámica de la misma y la evolución del entorno.</t>
  </si>
  <si>
    <t>Esta categoría refiere al riesgo de no seleccionar, motivar, ubicar y orientar los recursos humanos de manera adecuada, tal que facilite el logro de los objetivos institucionales. Incluye la capacitación permanente y oportuna en procesos nuevos, tecnologías, aplicación de nuevos criterios entre otros</t>
  </si>
  <si>
    <t>Esta categoría contempla los riesgos de fraude gerencial, personal y actos ilegales relacionados con corrupción. En esta categoría se clasificarán los riesgos relacionados con actividades fraudulentas perpetradas por funcionarios contra la institución para beneficio personal. Igualmente aquellas acciones que sin caer actos ilegales resulten en comportamientos antiéticos o cuestionables originados por negligencias, descuidos y falta de probidad.</t>
  </si>
  <si>
    <t>Dentro de esta categoría se incluye lo relacionado con la inexistencia  de implementos de seguridad y carencia de planes de emergencia, diseño inapropiado del equipo y mobiliario. Tiene que ver con el estado de las instalaciones físicas, el equipo mínimo necesario para llevar a cabo las diferentes funciones y los espacios para interacción social entre los funcionarios.</t>
  </si>
  <si>
    <t>Dentro de esta categoriá se incluyen aquellos factores que afectan  la interacción de los colaboradores de la institución y que considera aspectos de ambiente fisico, características estructurales, ambiente social, comportamiento organizacional, cargas de trabajo, relaciones interpersonales, valores éticos y desarrollo de un ambiente laboral libre de discriminación, acoso y desmotivación.</t>
  </si>
  <si>
    <t>Dentro de esta categoría se incluye lo relacionado al monitoreo del desempeño de la institución, la capacidad de  sistematización de la información relevante que permita evaluar la gestión y dar seguimiento a las acciones preventivas y correctivas para el logro de los objetivos. Incluye la generación, disposición, análisis e interpretación de información sobre el quehacer institucional y las acciones establecidas para controlar que los procesos deriven en productos adecuados para satisfacer la necesidad de los clientes internos y externos.</t>
  </si>
  <si>
    <t>Esta categoría tiene que ver con la capacidad de visualizar los cambios en el entorno a fin de ajustar el modelo de gestión institucional en lo que tiene que ver con la visión y la misión instucional.. Incluye la formulación de supuestos poco realistas o erróneos sobre dichos cambios e incluye la capacidad institucional para plantear objetivos y metas a mediano y largo plazo así como la oportunidad de revisar supuestos estratégicos y modificarlos con base en el análisis del  entorno.</t>
  </si>
  <si>
    <t>Esta categoría tiene que ver con la existencia de mecanismos de control para la salvaguarda de activos, garantizar la eficiencia y eficacia, proporcionar información clara y oportuna y garantizar el cumplimiento de la normativa vigente. Incluye la existencia de políticas, lineamientos, directrices, manuales y procedimientos para garantizar de manera razonable la consecución de los objetvos institucionales y fortalecer el sistema de control interno.</t>
  </si>
  <si>
    <t>Entiendase como la capacidad de la institución de plasmar en planes operativos las acciones a realizar en el marco de sus competencias y la alineación estratégica. Tiene que ver con los procesos de vinculación plan presupuesto, la alineación de las acciones planificadas entre los diferentes niveles e instancias organizacionales y el seguimiento oportuno y permanente en procura de garantizar su cumplimiento.</t>
  </si>
  <si>
    <t>Esta categoría tiene que ver con programas, proyectos, actividades y/o orientación de los sectores sociales y o productivos nacionales o internacionales que limiten el accionar y la presencia de la institución en esos sectores, influyendo o incidiendo con su participación, en las competencias de la institución y  en la generación de servicios y su transmisión a la sociedad. Incluye la operativización de procesos en los que la sociedad civil comparte responsabilidades por el logro de os objetivos.</t>
  </si>
  <si>
    <t>Dentro de esta categoría se contempla todo lo relacionado con la disposición de manera completa y oportuna de los recursos financieros necesarios para cumplir con los compromisos y obligaciones derivados de las acciones institucionales. Tiene que ver con la capacidad institucional de hacer uso de sus recursos para cumplir con la adecuada gestión planificada así como para dar atención de manera oportuna e inmediata a las obligaciones o responsabilidades que surjan de manera imprevista.</t>
  </si>
  <si>
    <t>DESCRIPCIÓN</t>
  </si>
  <si>
    <t>NIVEL 1    (Categoría Específica)</t>
  </si>
  <si>
    <t>PP?</t>
  </si>
  <si>
    <t>PP?2</t>
  </si>
  <si>
    <r>
      <t xml:space="preserve">Dependencia </t>
    </r>
    <r>
      <rPr>
        <sz val="10"/>
        <rFont val="Arial"/>
        <family val="2"/>
      </rPr>
      <t>(Área de Conservación, Secretaría Ejecutiva, Otro)</t>
    </r>
    <r>
      <rPr>
        <b/>
        <sz val="10"/>
        <rFont val="Arial"/>
        <family val="2"/>
      </rPr>
      <t>:</t>
    </r>
  </si>
  <si>
    <t>Fecha:</t>
  </si>
  <si>
    <t>El conjunto de casillas del grupo “Categoría del Riesgo” permitirá la clasificación de los riesgos para efectos de la elaboración de mapas de riesgos. Para ello se requiere la consulta a la hoja electrónica de nombre “Portafolio”  y en ellas se eligen de una lista predeterminada según el nivel que posea cada riesgo,</t>
  </si>
  <si>
    <t>Específico</t>
  </si>
  <si>
    <t>El conjunto de casillas del grupo "Identificación de Riesgos", permite la identificación de los diferentes riesgos que podrían presentarse y que afectarían la consecusión de la tarea establecida en los planes presupuestos en tiempo y forma, según lo programado. Establece no solamente qué podría pasar, sino porqué podría suceder y si pasara cuáles serían las consecuencias para la tarea escogida del plan presupuesto.</t>
  </si>
  <si>
    <t>MATRIZ DE IDENTIFICACIÓN DE RIESGOS</t>
  </si>
  <si>
    <t>MATRIZ DE ANÁLISIS DE RIESGOS</t>
  </si>
  <si>
    <t>MATRÍZ DE EVALUACIÓN DE RIESGOS</t>
  </si>
  <si>
    <t>MATRÍZ DE ADMINISTRACIÓN DE RIESGOS</t>
  </si>
  <si>
    <r>
      <t xml:space="preserve">MATRIZ DE IDENTIFICACIÓN DE RIESGOS </t>
    </r>
    <r>
      <rPr>
        <b/>
        <i/>
        <sz val="14"/>
        <color theme="5" tint="-0.249977111117893"/>
        <rFont val="Arial"/>
        <family val="2"/>
      </rPr>
      <t>(Instructivo de Llenado)</t>
    </r>
  </si>
  <si>
    <r>
      <rPr>
        <u/>
        <sz val="12"/>
        <rFont val="Arial"/>
        <family val="2"/>
      </rPr>
      <t>ANOTE</t>
    </r>
    <r>
      <rPr>
        <sz val="10"/>
        <rFont val="Arial"/>
        <family val="2"/>
      </rPr>
      <t xml:space="preserve"> en forma consecutiva e iniciando con 1 (uno), el número de los diferentes eventos que de conformidad con la experiencia, criterio de experto, estadísticas, entrevistas, lluvia de ideas y demás métodos de obtención de información, se irán identificando en el ejercicio de valoración de riesgos.</t>
    </r>
  </si>
  <si>
    <r>
      <rPr>
        <u/>
        <sz val="12"/>
        <rFont val="Arial"/>
        <family val="2"/>
      </rPr>
      <t>ANOTE</t>
    </r>
    <r>
      <rPr>
        <sz val="10"/>
        <rFont val="Arial"/>
        <family val="2"/>
      </rPr>
      <t xml:space="preserve"> en forma consecutiva e iniciando con 1, para cada uno de los eventos identificados, las posibles causas que se considera, podrián dar origen al riesgo. Se recomienda como máximo tres causas para cada evento; en este caso, deberá repetirse lo anotado en las casillas de la A a la G y establecer mediante la presente casilla (H) la numeración de 1-3 que identificará las diferentes causas para un mismo evento.</t>
    </r>
  </si>
  <si>
    <r>
      <rPr>
        <u/>
        <sz val="12"/>
        <rFont val="Arial"/>
        <family val="2"/>
      </rPr>
      <t xml:space="preserve">DESCRIBA </t>
    </r>
    <r>
      <rPr>
        <sz val="10"/>
        <rFont val="Arial"/>
        <family val="2"/>
      </rPr>
      <t xml:space="preserve">el evento, es decir lo que podría suceder, la situación que podría presentarse y que impactaría en la consecución de la tarea, ya sea impidiendo que esta se cumpla, atrasándola, haciéndola más costosa o impulsándola. Será la respuesta a la pregunta: </t>
    </r>
    <r>
      <rPr>
        <i/>
        <sz val="10"/>
        <rFont val="Arial"/>
        <family val="2"/>
      </rPr>
      <t>"¿Qué puede suceder que entorpezca la realización de la tarea propuesta en el tiempo establecido para ello?"</t>
    </r>
    <r>
      <rPr>
        <sz val="10"/>
        <rFont val="Arial"/>
        <family val="2"/>
      </rPr>
      <t xml:space="preserve"> La descripción del evento deberá incorporar necesariamente el calificativo correspondiente, de manera que pueda llevarse a cabo una valoración cualitativa del mismo (x ej. una deficiente negociación...; un inadecuado manejo...; un fuerte apoyo...; una débil participación...) </t>
    </r>
  </si>
  <si>
    <t>La matriz de Identificación de Riesgos, es la herramienta que permite la documentación de las posibles causas y consecuencias de aquellos eventos que podrían tener efectos sobre los objetivos fijados. En esta tabla se incorpora la información correspondiente a la primera fase de la Valoración de Riesgos, que corresponde a la identificación de los mismos y la clasificación según el portafolio de riesgos, con el propósito de crear el mapa de riesgos institucional.</t>
  </si>
  <si>
    <r>
      <rPr>
        <u/>
        <sz val="12"/>
        <rFont val="Arial"/>
        <family val="2"/>
      </rPr>
      <t xml:space="preserve">CASILLA AUTOMÁTICA. </t>
    </r>
    <r>
      <rPr>
        <u/>
        <sz val="10"/>
        <rFont val="Arial"/>
        <family val="2"/>
      </rPr>
      <t>No se deberá anotar ni elejir nada.</t>
    </r>
    <r>
      <rPr>
        <sz val="10"/>
        <rFont val="Arial"/>
        <family val="2"/>
      </rPr>
      <t xml:space="preserve"> Esta casilla muestra el número de evento identificado en la matríz de identificación de riesgos.</t>
    </r>
  </si>
  <si>
    <r>
      <rPr>
        <u/>
        <sz val="12"/>
        <rFont val="Arial"/>
        <family val="2"/>
      </rPr>
      <t xml:space="preserve">CASILLA AUTOMÁTICA. </t>
    </r>
    <r>
      <rPr>
        <u/>
        <sz val="10"/>
        <rFont val="Arial"/>
        <family val="2"/>
      </rPr>
      <t>No se deberá anotar ni elejir nada.</t>
    </r>
    <r>
      <rPr>
        <sz val="10"/>
        <rFont val="Arial"/>
        <family val="2"/>
      </rPr>
      <t xml:space="preserve"> Esta casilla muestra el número de causa identificada en la matríz de identificación de riesgos.</t>
    </r>
  </si>
  <si>
    <r>
      <rPr>
        <u/>
        <sz val="12"/>
        <rFont val="Arial"/>
        <family val="2"/>
      </rPr>
      <t xml:space="preserve">CASILLA AUTOMÁTICA. </t>
    </r>
    <r>
      <rPr>
        <u/>
        <sz val="10"/>
        <rFont val="Arial"/>
        <family val="2"/>
      </rPr>
      <t>No se deberá anotar ni elejir nada.</t>
    </r>
    <r>
      <rPr>
        <sz val="10"/>
        <rFont val="Arial"/>
        <family val="2"/>
      </rPr>
      <t xml:space="preserve"> Esta casilla muestra la descripción del evento según se determinó en la matríz de identificación de riesgos.</t>
    </r>
  </si>
  <si>
    <r>
      <rPr>
        <u/>
        <sz val="12"/>
        <rFont val="Arial"/>
        <family val="2"/>
      </rPr>
      <t xml:space="preserve">CASILLA AUTOMÁTICA. </t>
    </r>
    <r>
      <rPr>
        <u/>
        <sz val="10"/>
        <rFont val="Arial"/>
        <family val="2"/>
      </rPr>
      <t>No se deberá anotar ni elejir nada.</t>
    </r>
    <r>
      <rPr>
        <sz val="10"/>
        <rFont val="Arial"/>
        <family val="2"/>
      </rPr>
      <t xml:space="preserve"> Esta casilla muestra la causa del evento según se determinó en la matríz de identificación de riesgos.</t>
    </r>
  </si>
  <si>
    <r>
      <rPr>
        <u/>
        <sz val="12"/>
        <rFont val="Arial"/>
        <family val="2"/>
      </rPr>
      <t xml:space="preserve">CASILLA AUTOMÁTICA. </t>
    </r>
    <r>
      <rPr>
        <u/>
        <sz val="10"/>
        <rFont val="Arial"/>
        <family val="2"/>
      </rPr>
      <t>No se deberá anotar ni elejir nada.</t>
    </r>
    <r>
      <rPr>
        <sz val="10"/>
        <rFont val="Arial"/>
        <family val="2"/>
      </rPr>
      <t xml:space="preserve"> Esta casilla muestra la consecuencia del evento según se determinó en la matríz de identificación de riesgos.</t>
    </r>
  </si>
  <si>
    <t>El conjunto de casillas del grupo “Análisis del Riesgo” permite llevar a cabo el análisis de los riesgos, de conformidad con lo establecido en el artículo 14 de la Ley General de Control Interno, al indicar que se deberá "Analizar el efecto posible de los riesgos identificados, su importancia y la probabilidad de que ocurran". La matriz de análisis de riesgos es la herramienta que permite establecer el nivel de riesgo para cada uno de los eventos determinados en la etapa anterior, la de identificación.</t>
  </si>
  <si>
    <t>Probabilidad</t>
  </si>
  <si>
    <t>Impacto</t>
  </si>
  <si>
    <r>
      <rPr>
        <u/>
        <sz val="12"/>
        <rFont val="Arial"/>
        <family val="2"/>
      </rPr>
      <t>ANOTE</t>
    </r>
    <r>
      <rPr>
        <sz val="10"/>
        <rFont val="Arial"/>
        <family val="2"/>
      </rPr>
      <t xml:space="preserve">, con base en el criterio de experto, la posible causa que podría dar origen al riesgo identificado según el evento. Será la respuesta a la pregunta: </t>
    </r>
    <r>
      <rPr>
        <i/>
        <sz val="10"/>
        <rFont val="Arial"/>
        <family val="2"/>
      </rPr>
      <t>"¿Porqué puede suceder el riesgo?"</t>
    </r>
  </si>
  <si>
    <r>
      <rPr>
        <u/>
        <sz val="12"/>
        <rFont val="Arial"/>
        <family val="2"/>
      </rPr>
      <t>ANOTE</t>
    </r>
    <r>
      <rPr>
        <sz val="10"/>
        <rFont val="Arial"/>
        <family val="2"/>
      </rPr>
      <t xml:space="preserve"> con base en el criterio de experto, los posibles efectos que los riesgos, de materializarse, podrían ocasionar a la Unidad Funcional responsable de llevar a cabo la tarea. Será la respuesta a la pregunta:</t>
    </r>
    <r>
      <rPr>
        <i/>
        <sz val="10"/>
        <rFont val="Arial"/>
        <family val="2"/>
      </rPr>
      <t xml:space="preserve"> "¿Cuáles pueden ser los efectos o resultados sobre la tarea propuesta si el riesgo se materializa?"</t>
    </r>
    <r>
      <rPr>
        <sz val="10"/>
        <rFont val="Arial"/>
        <family val="2"/>
      </rPr>
      <t>. Las consecuencias podrían referir a atrasos, imposiblidad de llevar a cabo lo planificado, aumento de costos para realizarla o por el contrario, ahorros y logros antes de lo previsto. Si se determinan más de una consecuencia, pueden incorporarse en la misma celda y de manera seguida, identificándolos mediante la incorporación de numeración dentro del texto.</t>
    </r>
  </si>
  <si>
    <r>
      <rPr>
        <u/>
        <sz val="12"/>
        <rFont val="Arial"/>
        <family val="2"/>
      </rPr>
      <t>ELIJA</t>
    </r>
    <r>
      <rPr>
        <sz val="10"/>
        <rFont val="Arial"/>
        <family val="2"/>
      </rPr>
      <t xml:space="preserve"> del listado respectivo, la categoría de riesgo de nivel 0, de acuerdo con su percepción y según la orientación dada en el portafolio de riesgos.</t>
    </r>
  </si>
  <si>
    <r>
      <rPr>
        <u/>
        <sz val="12"/>
        <rFont val="Arial"/>
        <family val="2"/>
      </rPr>
      <t>ELIJA</t>
    </r>
    <r>
      <rPr>
        <sz val="10"/>
        <rFont val="Arial"/>
        <family val="2"/>
      </rPr>
      <t xml:space="preserve"> del listado respectivo, la categoría de riesgo de nivel 1, de acuerdo con su percepción y según la orientación dada en el portafolio de riesgos.</t>
    </r>
  </si>
  <si>
    <r>
      <rPr>
        <u/>
        <sz val="12"/>
        <rFont val="Arial"/>
        <family val="2"/>
      </rPr>
      <t>ELIJA</t>
    </r>
    <r>
      <rPr>
        <sz val="10"/>
        <rFont val="Arial"/>
        <family val="2"/>
      </rPr>
      <t xml:space="preserve"> del listado respectivo, el factor de riesgo o causa establecida, de acuerdo con su percepción y según la orientación dada en el portafolio de riesgos.</t>
    </r>
  </si>
  <si>
    <r>
      <rPr>
        <u/>
        <sz val="12"/>
        <rFont val="Arial"/>
        <family val="2"/>
      </rPr>
      <t>ELIJA</t>
    </r>
    <r>
      <rPr>
        <sz val="10"/>
        <rFont val="Arial"/>
        <family val="2"/>
      </rPr>
      <t xml:space="preserve"> del listado respectivo, el nivel de probabilidad que se considera que tiene el riesgo identificado. Lo anterior con base en el criterio de experto y tomando en cuenta  la presencia de factores internos y externos que pueden propiciar el riesgo, aunque este no se haya materializado. La probabilidad se establecerá con base en la factibilidad, es decir qué tan factible o probable es que se considera que pueda presentarse o materializarse el riesgo. Se establecen para ello tres niveles: Alta:  Altamente probable. Es muy factible que el evento se presente.
Media:  Probable. Es factible que el evento se presente y Baja:  Poco Probable: Es poco factible que el evento se presente.</t>
    </r>
  </si>
  <si>
    <r>
      <rPr>
        <u/>
        <sz val="12"/>
        <rFont val="Arial"/>
        <family val="2"/>
      </rPr>
      <t xml:space="preserve">CASILLA AUTOMÁTICA. </t>
    </r>
    <r>
      <rPr>
        <u/>
        <sz val="10"/>
        <rFont val="Arial"/>
        <family val="2"/>
      </rPr>
      <t>No se deberá anotar ni elejir nada.</t>
    </r>
    <r>
      <rPr>
        <sz val="10"/>
        <rFont val="Arial"/>
        <family val="2"/>
      </rPr>
      <t xml:space="preserve"> Esta casilla muestra el puntaje obtenido para la probabilidad de ocurrencia del riesgo, según sea esta alta, media o baja.</t>
    </r>
  </si>
  <si>
    <r>
      <rPr>
        <u/>
        <sz val="12"/>
        <rFont val="Arial"/>
        <family val="2"/>
      </rPr>
      <t>ELIJA</t>
    </r>
    <r>
      <rPr>
        <sz val="10"/>
        <rFont val="Arial"/>
        <family val="2"/>
      </rPr>
      <t xml:space="preserve"> del listado respectivo, el nivel de impacto que se considera que tendrá el riesgo identificado en el logro o consecución del objetivo, actividad, meta, tarea o acción en tiempo y forma según lo planificado. Lo anterior con base en el criterio de experto y tomando en cuenta Las consecuencias podrán estar referidas al costo de cumplir con lo planificado, los tiempos requeridos para su cumplimiento, a las metas logradas o al efecto en la imagen institucional. El impacto se establecerá en tres niveles: Alto: Si el hecho se llegara a presentar tendría un alto impacto en el cumplimiento del objetivo, actividad, meta, tarea o acción. Medio: Si el hecho se llegara a presentar tendría un mediano impacto en el cumplimiento del objetivo, actividad, meta, tarea o acción o Bajo: Si el hecho se llegara a presentar tendría un bajo impacto en el cumplimiento del objetivo, actividad, meta o acción.</t>
    </r>
  </si>
  <si>
    <r>
      <rPr>
        <u/>
        <sz val="12"/>
        <rFont val="Arial"/>
        <family val="2"/>
      </rPr>
      <t xml:space="preserve">CASILLA AUTOMÁTICA. </t>
    </r>
    <r>
      <rPr>
        <u/>
        <sz val="10"/>
        <rFont val="Arial"/>
        <family val="2"/>
      </rPr>
      <t>No se deberá anotar ni elejir nada.</t>
    </r>
    <r>
      <rPr>
        <sz val="10"/>
        <rFont val="Arial"/>
        <family val="2"/>
      </rPr>
      <t xml:space="preserve"> Esta casilla muestra el puntaje obtenido para el impacto del riesgo, en el cumplimiento de los objetivos, actividades, metas, tareas o acciones, según sea este alto, medio o bajo.</t>
    </r>
  </si>
  <si>
    <r>
      <rPr>
        <u/>
        <sz val="12"/>
        <rFont val="Arial"/>
        <family val="2"/>
      </rPr>
      <t xml:space="preserve">CASILLA AUTOMÁTICA. </t>
    </r>
    <r>
      <rPr>
        <u/>
        <sz val="10"/>
        <rFont val="Arial"/>
        <family val="2"/>
      </rPr>
      <t>No se deberá anotar ni elejir nada.</t>
    </r>
    <r>
      <rPr>
        <sz val="10"/>
        <rFont val="Arial"/>
        <family val="2"/>
      </rPr>
      <t xml:space="preserve"> Esta casilla muestra el nivel de riesgo obtenido según la relación entre probabilidad e impacto y de acuerdo al mapa de calor de riesgos establecido en el marco orientador, siendo que el nivel de riesgo será bajo si el resultado de la relación probabilidad e impacto es 1 o 2; medio si el resultado es 3 o 4 y alto si el resultado es 6 o 9.</t>
    </r>
  </si>
  <si>
    <r>
      <rPr>
        <u/>
        <sz val="12"/>
        <rFont val="Arial"/>
        <family val="2"/>
      </rPr>
      <t xml:space="preserve">CASILLA AUTOMÁTICA. </t>
    </r>
    <r>
      <rPr>
        <u/>
        <sz val="10"/>
        <rFont val="Arial"/>
        <family val="2"/>
      </rPr>
      <t>No se deberá anotar ni elejir nada.</t>
    </r>
    <r>
      <rPr>
        <sz val="10"/>
        <rFont val="Arial"/>
        <family val="2"/>
      </rPr>
      <t xml:space="preserve"> Esta casilla muestra el nivel de riesgo resultante del ejercicio de análisis de riesgos, lo cual obligará a que sea objeto de evaluación para su tratamiento de conformidad con los parámetros de aceptabilidad del riesgo establecidos en el marco orientador.</t>
    </r>
  </si>
  <si>
    <r>
      <t xml:space="preserve">MATRIZ DE ANÁLISIS DE RIESGOS </t>
    </r>
    <r>
      <rPr>
        <b/>
        <i/>
        <sz val="14"/>
        <color theme="8" tint="-0.249977111117893"/>
        <rFont val="Arial"/>
        <family val="2"/>
      </rPr>
      <t>(Instructivo de Llenado)</t>
    </r>
  </si>
  <si>
    <t>La matriz de Análisis de Riesgos, es la herramienta que permite el establecimiento del grado de probabilidad de ocurrencia de los riesgos y la valoración del impacto o consecuencias de los mismos en los objetivos, actividades, metas tareas y acciones planificadas, dando como resultado el análisis del grado de exposición en que se encuentra la institución al riesgo identificado. En esta tabla se incorpora la información correspondiente a la segunda fase de la Valoración de Riesgos, que corresponde al análisis de riesgos y la determinación del grado de exposición al mismo.</t>
  </si>
  <si>
    <r>
      <t xml:space="preserve">MATRIZ DE EVALUACIÓN DE RIESGOS </t>
    </r>
    <r>
      <rPr>
        <b/>
        <i/>
        <sz val="14"/>
        <color theme="6" tint="-0.249977111117893"/>
        <rFont val="Arial"/>
        <family val="2"/>
      </rPr>
      <t>(Instructivo de Llenado)</t>
    </r>
  </si>
  <si>
    <t>El conjunto de casillas del grupo "Análisis del Riesgo", facilita la evaluación de los riesgos, al incorporar de manera automática los datos de los riesgos analizados según se definieron en la matríz de análisis de riesgos.</t>
  </si>
  <si>
    <t>Grado de Exposición</t>
  </si>
  <si>
    <t>La matriz de Evaluación de Riesgos, es la herramienta que permite evaluar la capacidad de la unidad funcional para hacer frente a los riesgos con niveles de exposición medios o altos, así como la indicación de cuál será la línea de acción que deberá seguirse para asegurar que la unidad o institución se coloque en un nivel de riesgo aceptable y se garantice el cumplimiento de lo planificado. En esta tabla se incorpora la información correspondiente a la tercera fase de la Valoración de Riesgos, que corresponde a la evaluación de los mismos y la determinación de la estrategia a seguir para su administración.</t>
  </si>
  <si>
    <t>El conjunto de casillas del grupo “Evaluación del Riesgo” permite llevar a cabo el análisis de la capacidad que tiene la Institución o la Unidad Funcional para afectar el grado de exposición a los riesgos, así como poder definir cuál será la línea de acción que se deberá adoptar para garantizar el adecuado tratamiento de los mismos, de conformidad con lo establecido en el artículo 14 de la Ley General de Control Interno, al indicar que se deberán "decidir las acciones que se tomarán para administrarlos." La matriz de evaluación de riesgos es la herramienta que permite establecer cuál será la línea a seguir para mantener a la institución o unidad funcional en un nivel de riesgo aceptable para los riesgos analizados.</t>
  </si>
  <si>
    <t>Grado en que PUEDO incidir en las causas</t>
  </si>
  <si>
    <r>
      <rPr>
        <u/>
        <sz val="12"/>
        <rFont val="Arial"/>
        <family val="2"/>
      </rPr>
      <t>ELIJA</t>
    </r>
    <r>
      <rPr>
        <sz val="10"/>
        <rFont val="Arial"/>
        <family val="2"/>
      </rPr>
      <t xml:space="preserve"> del listado respectivo, y con base en el criterio de experto, el grado de incidencia que se considera puede ejercerse en las casusas identificadas, a fin de suprimir o minimizar el grado de exposición al riesgo. Para ello se establecen tres niveles: "MUCHO": Se puede hacer una fuerte incidencia en las causas. "POCO": Se puede hacer una incidencia pero su impacto no es fuerte. "NADA": No es posible para la institución o la unidad funcional incidir en la causa identificada.</t>
    </r>
  </si>
  <si>
    <r>
      <rPr>
        <u/>
        <sz val="12"/>
        <rFont val="Arial"/>
        <family val="2"/>
      </rPr>
      <t xml:space="preserve">CASILLA AUTOMÁTICA. </t>
    </r>
    <r>
      <rPr>
        <u/>
        <sz val="10"/>
        <rFont val="Arial"/>
        <family val="2"/>
      </rPr>
      <t>No se deberá anotar ni elejir nada.</t>
    </r>
    <r>
      <rPr>
        <sz val="10"/>
        <rFont val="Arial"/>
        <family val="2"/>
      </rPr>
      <t xml:space="preserve"> Esta casilla muestra el puntaje obtenido para el grado en que se puede incidir en las causas, según sea este mucho, poco o nada.</t>
    </r>
  </si>
  <si>
    <t>Grado en que PUEDO mitigar las consecuencias</t>
  </si>
  <si>
    <r>
      <rPr>
        <u/>
        <sz val="12"/>
        <rFont val="Arial"/>
        <family val="2"/>
      </rPr>
      <t>ELIJA</t>
    </r>
    <r>
      <rPr>
        <sz val="10"/>
        <rFont val="Arial"/>
        <family val="2"/>
      </rPr>
      <t xml:space="preserve"> del listado respectivo, y con base en el criterio de experto, el grado en que se considera que la institución o la unidad funcional pueden minimizar los efectos o consecuencias en caso de que se materialice el riesgo. Para ello se establecen tres niveles: "MUCHO": Se pueden minimizar los efectos o consecuencias en un alto grado de manera que no afecta la institución o unidad y se puede cumplir con lo planificado. "POCO": Se pueden minimizar un poco los efectos o consecuencias y aún así poder cumplir con lo planificado. "NADA": No es posible para la institución o la unidad funcional minimizar los efectos o consecuencias que se presentarían de materializarse el riesgo.</t>
    </r>
  </si>
  <si>
    <r>
      <rPr>
        <u/>
        <sz val="12"/>
        <rFont val="Arial"/>
        <family val="2"/>
      </rPr>
      <t xml:space="preserve">CASILLA AUTOMÁTICA. </t>
    </r>
    <r>
      <rPr>
        <u/>
        <sz val="10"/>
        <rFont val="Arial"/>
        <family val="2"/>
      </rPr>
      <t>No se deberá anotar ni elejir nada.</t>
    </r>
    <r>
      <rPr>
        <sz val="10"/>
        <rFont val="Arial"/>
        <family val="2"/>
      </rPr>
      <t xml:space="preserve"> Esta casilla muestra el puntaje obtenido para el grado en que se pueden mitigar las consecuencias o efectos en caso de que se materialice el riesgo,según sea este mucho, poco o nada.</t>
    </r>
  </si>
  <si>
    <r>
      <rPr>
        <u/>
        <sz val="12"/>
        <rFont val="Arial"/>
        <family val="2"/>
      </rPr>
      <t xml:space="preserve">CASILLA AUTOMÁTICA. </t>
    </r>
    <r>
      <rPr>
        <u/>
        <sz val="10"/>
        <rFont val="Arial"/>
        <family val="2"/>
      </rPr>
      <t>No se deberá anotar ni elejir nada.</t>
    </r>
    <r>
      <rPr>
        <sz val="10"/>
        <rFont val="Arial"/>
        <family val="2"/>
      </rPr>
      <t xml:space="preserve"> Esta casilla muestra el nivel de incidencia que puede tener la institución o la unidad funcional ante la exposición al riesgo, haciendo la relación entre posiblidades de incidir en las consecuencias y posibilidades de mitigar las consecuencias.</t>
    </r>
  </si>
  <si>
    <r>
      <rPr>
        <u/>
        <sz val="12"/>
        <rFont val="Arial"/>
        <family val="2"/>
      </rPr>
      <t xml:space="preserve">CASILLA AUTOMÁTICA. </t>
    </r>
    <r>
      <rPr>
        <u/>
        <sz val="10"/>
        <rFont val="Arial"/>
        <family val="2"/>
      </rPr>
      <t>No se deberá anotar ni elejir nada.</t>
    </r>
    <r>
      <rPr>
        <sz val="10"/>
        <rFont val="Arial"/>
        <family val="2"/>
      </rPr>
      <t xml:space="preserve"> Esta casilla muestra la línea que deberá seguir la institución o la unidad funcional para dar tratamiento a los riesgos identificados y analizados.</t>
    </r>
  </si>
  <si>
    <t>|</t>
  </si>
  <si>
    <r>
      <t xml:space="preserve">MATRIZ DE ADMINISTRACIÓN DE RIESGOS </t>
    </r>
    <r>
      <rPr>
        <b/>
        <i/>
        <sz val="14"/>
        <color rgb="FF660066"/>
        <rFont val="Arial"/>
        <family val="2"/>
      </rPr>
      <t>(Instructivo de Llenado)</t>
    </r>
  </si>
  <si>
    <r>
      <t xml:space="preserve">CASILLA AUTOMÁTICA. </t>
    </r>
    <r>
      <rPr>
        <u/>
        <sz val="10"/>
        <rFont val="Arial"/>
        <family val="2"/>
      </rPr>
      <t>No se deberá anotar ni elejir nada.</t>
    </r>
    <r>
      <rPr>
        <sz val="10"/>
        <rFont val="Arial"/>
        <family val="2"/>
      </rPr>
      <t xml:space="preserve"> Esta casilla muestra la línea que deberá seguir la institución o la unidad funcional para dar tratamiento a los riesgos identificados y analizados. Es decir, esta casilla muestra los parámetros de aceptabilidad de los riesgos, conforme a lo establecido en el marco orientador del SEVRI.</t>
    </r>
  </si>
  <si>
    <t>Riesgos que Requieren ser Administrados</t>
  </si>
  <si>
    <t>Código 1</t>
  </si>
  <si>
    <t>PP2?</t>
  </si>
  <si>
    <t>PP1?</t>
  </si>
  <si>
    <t>Código 2</t>
  </si>
  <si>
    <t>PP3?</t>
  </si>
  <si>
    <t>Código 3</t>
  </si>
  <si>
    <r>
      <t xml:space="preserve">ANOTE </t>
    </r>
    <r>
      <rPr>
        <sz val="10"/>
        <rFont val="Arial"/>
        <family val="2"/>
      </rPr>
      <t>la acción que se propone realizar durante el año con el propósito de administrar el riesgo. Estas acciones se deberán redactar bajo el mismo esquema en que se redactan las acciones del Plan Presupuesto. Estas serán las acciones que se incorporarán en los planes de mitigación que formarán parte del sistema específico de valoración del riesgo.</t>
    </r>
  </si>
  <si>
    <r>
      <t xml:space="preserve">ANOTE, </t>
    </r>
    <r>
      <rPr>
        <sz val="10"/>
        <rFont val="Arial"/>
        <family val="2"/>
      </rPr>
      <t>en caso de conocerse, el código de la acción que se incorporará en el Plan Presupuesto, según se establece en el Formato de Plan Presupuesto remitido de manera oficial por la Gerencia de Planificación.</t>
    </r>
  </si>
  <si>
    <r>
      <rPr>
        <u/>
        <sz val="12"/>
        <rFont val="Arial"/>
        <family val="2"/>
      </rPr>
      <t>CASILLA AUTOMÁTICA.</t>
    </r>
    <r>
      <rPr>
        <sz val="10"/>
        <rFont val="Arial"/>
        <family val="2"/>
      </rPr>
      <t xml:space="preserve"> No se deberá anotar ni elejir nada Esta casilla muestra el código de la tarea según se establece en el Formato de Plan Presupuesto remitido de manera oficial por la Gerencia de Planificación</t>
    </r>
  </si>
  <si>
    <t>El conjunto de casillas del grupo "Evaluación del Riesgo", facilita la administración de los riesgos, al incorporar de manera automática los datos de la evaluación de riesgos, según los parámetros establecidos para su administración así como las circunstancias que podrían impedir su administración.</t>
  </si>
  <si>
    <t>El conjunto de casillas del grupo "Identificación de Riesgos", facilita el análisis de los riesgos, al incorporar de manera automática los datos de los riesgos según se definieron en la matríz de identificación de riesgos.</t>
  </si>
  <si>
    <t>PLAN DE MITIGACIÓN PARA ADMINISTRACIÓN DE RIESGOS</t>
  </si>
  <si>
    <t>Acción Propuesta</t>
  </si>
  <si>
    <t>I</t>
  </si>
  <si>
    <t>II</t>
  </si>
  <si>
    <t>III</t>
  </si>
  <si>
    <t>IV</t>
  </si>
  <si>
    <t>Tratamiento de Riesgos</t>
  </si>
  <si>
    <t>PP</t>
  </si>
  <si>
    <t>El conjunto de casillas del grupo “Administración del Riesgo” permite establecer los planes de mitigación mediante la definición y desarrollo de las acciones necesarias y propuestas para el tratamiento de los riesgos y poder eliminar, reducir o transferir los riesgos o mitigar sus consecuencias, de conformidad con lo establecido en el artículo 14 de la Ley General de Control Interno, al indicar que se deberán "decidir las acciones que se tomarán para administrarlos." La matriz de administración de riesgos es la herramienta que permite establecer las acciones específicas incorporadas o no en los planes presupuestos para la administración de los riesgos según los planes de mitigación.</t>
  </si>
  <si>
    <t>SI</t>
  </si>
  <si>
    <t>NO</t>
  </si>
  <si>
    <r>
      <t xml:space="preserve">ELIJA </t>
    </r>
    <r>
      <rPr>
        <sz val="10"/>
        <rFont val="Arial"/>
        <family val="2"/>
      </rPr>
      <t>en la casilla correspondiente si se considera que la acción propuesta deberá incorporarse dentro del Plan Presupuesto o si debido a su naturaleza o poca complejidad, las mismas no requieren su incorporación, en dicho caso se mantendrán únicamente en los planes de mitigación a los cuales siempre se les debe dar seguimiento en su ejecución.</t>
    </r>
  </si>
  <si>
    <t>MatricesVR</t>
  </si>
  <si>
    <t>Legales</t>
  </si>
  <si>
    <t>MATRICES PARA EL EJERCICIO DE VALORACIÓN DE RIESGOS Y LEVANTADO DE INFORMACIÓN PARA EL SISTEMA ESPECÍFICO DE VALORACIÓN DEL RIESGO INSTITUCIONAL (SEVRI) (MatricesVR)</t>
  </si>
  <si>
    <t>Descripción de Evento</t>
  </si>
  <si>
    <t>Descripción de Causa</t>
  </si>
  <si>
    <t>Código Obj.</t>
  </si>
  <si>
    <t>Plan</t>
  </si>
  <si>
    <t>Administración!E</t>
  </si>
  <si>
    <t>Administración!L10</t>
  </si>
  <si>
    <t>Administración!L</t>
  </si>
  <si>
    <t>Administración!J</t>
  </si>
  <si>
    <t>Administración!K</t>
  </si>
  <si>
    <t>Administración!O</t>
  </si>
  <si>
    <t>Administración!M</t>
  </si>
  <si>
    <t>Administración!N</t>
  </si>
  <si>
    <t>Administración!R</t>
  </si>
  <si>
    <t>Administración!P</t>
  </si>
  <si>
    <t>Administración!Q</t>
  </si>
  <si>
    <t xml:space="preserve">Grado de Exposición </t>
  </si>
  <si>
    <t xml:space="preserve">CAUSA </t>
  </si>
  <si>
    <t>Administración del Riesgo</t>
  </si>
  <si>
    <t>ACCIÓN</t>
  </si>
  <si>
    <t>Período</t>
  </si>
  <si>
    <t>ANUAL</t>
  </si>
  <si>
    <t>Programación</t>
  </si>
  <si>
    <t>CATEGORÍA DEL RIESGO (OPCIÓN 1)</t>
  </si>
  <si>
    <t>CATEGORÍA DEL RIESGO (OPCIÓN 2)</t>
  </si>
  <si>
    <t>CATEGORÍA DEL RIESGO (OPCIÓN 3)</t>
  </si>
  <si>
    <t>ACTIVIDADES</t>
  </si>
  <si>
    <t>Año</t>
  </si>
  <si>
    <t>Coordinador</t>
  </si>
  <si>
    <t>Actividades</t>
  </si>
  <si>
    <r>
      <rPr>
        <u/>
        <sz val="12"/>
        <rFont val="Arial"/>
        <family val="2"/>
      </rPr>
      <t>ANOTE</t>
    </r>
    <r>
      <rPr>
        <sz val="10"/>
        <rFont val="Arial"/>
        <family val="2"/>
      </rPr>
      <t xml:space="preserve"> el año a realizar la Valoración de Riesgos</t>
    </r>
  </si>
  <si>
    <t>Cordinador</t>
  </si>
  <si>
    <r>
      <rPr>
        <u/>
        <sz val="12"/>
        <rFont val="Arial"/>
        <family val="2"/>
      </rPr>
      <t>ANOTE</t>
    </r>
    <r>
      <rPr>
        <sz val="10"/>
        <rFont val="Arial"/>
        <family val="2"/>
      </rPr>
      <t xml:space="preserve"> la descripción de la "TAREA" según lo establecido en el Plan de Acción, Plan de trababajo u otro.</t>
    </r>
  </si>
  <si>
    <t>ADMINISTRACIÓN DEL RIESGO (ACTIVIDADES)</t>
  </si>
  <si>
    <r>
      <rPr>
        <u/>
        <sz val="12"/>
        <rFont val="Arial"/>
        <family val="2"/>
      </rPr>
      <t>CASILLA AUTOMÁTICA.</t>
    </r>
    <r>
      <rPr>
        <u/>
        <sz val="10"/>
        <rFont val="Arial"/>
        <family val="2"/>
      </rPr>
      <t xml:space="preserve"> No se deberá anotar ni elejir nada</t>
    </r>
    <r>
      <rPr>
        <sz val="10"/>
        <rFont val="Arial"/>
        <family val="2"/>
      </rPr>
      <t>. Esta casilla mostrará el nombre de la Unidad Funcional dentro del Sistema Específico de Valoración de Riesgos para efectos de identificar y clasificar los riesgos. Por el momento dicha casilla no estará en uso.</t>
    </r>
  </si>
  <si>
    <t>AÑO</t>
  </si>
  <si>
    <r>
      <t>Dependencia</t>
    </r>
    <r>
      <rPr>
        <b/>
        <sz val="8"/>
        <rFont val="Arial"/>
        <family val="2"/>
      </rPr>
      <t xml:space="preserve"> </t>
    </r>
    <r>
      <rPr>
        <sz val="8"/>
        <rFont val="Arial"/>
        <family val="2"/>
      </rPr>
      <t>(</t>
    </r>
    <r>
      <rPr>
        <sz val="10"/>
        <rFont val="Arial"/>
        <family val="2"/>
      </rPr>
      <t>Área de Conservación,Secretaría Ejecutiva,Equipo Multidiciplinario,Otro)</t>
    </r>
    <r>
      <rPr>
        <b/>
        <sz val="10"/>
        <rFont val="Arial"/>
        <family val="2"/>
      </rPr>
      <t>:</t>
    </r>
  </si>
  <si>
    <r>
      <rPr>
        <u/>
        <sz val="12"/>
        <rFont val="Arial"/>
        <family val="2"/>
      </rPr>
      <t>CASILLA AUTOMÁTICA.</t>
    </r>
    <r>
      <rPr>
        <u/>
        <sz val="10"/>
        <rFont val="Arial"/>
        <family val="2"/>
      </rPr>
      <t xml:space="preserve"> No se deberá anotar ni elejir nada</t>
    </r>
    <r>
      <rPr>
        <sz val="10"/>
        <rFont val="Arial"/>
        <family val="2"/>
      </rPr>
      <t>. Esta casilla mostrará el nombre de la Unidad Funcional dentro del Sistema Específico de Valoración de Riesgos para efectos de identificar y clasificar los riesgos.</t>
    </r>
  </si>
  <si>
    <r>
      <rPr>
        <u/>
        <sz val="12"/>
        <rFont val="Arial"/>
        <family val="2"/>
      </rPr>
      <t xml:space="preserve">CASILLA AUTOMÁTICA. </t>
    </r>
    <r>
      <rPr>
        <u/>
        <sz val="10"/>
        <rFont val="Arial"/>
        <family val="2"/>
      </rPr>
      <t xml:space="preserve">No se deberá anotar ni elejir nada </t>
    </r>
    <r>
      <rPr>
        <sz val="10"/>
        <rFont val="Arial"/>
        <family val="2"/>
      </rPr>
      <t>Esta casilla muestra la descripción de la "TAREA" según se establece en el Plan de Acción, Plan de Trabajo u otro.</t>
    </r>
  </si>
  <si>
    <t>CASILLA AUTOMÁTICA. No debe anotar ni eligir nada, muestra el año en que se realizó la Valoración de Riesgos.</t>
  </si>
  <si>
    <r>
      <rPr>
        <u/>
        <sz val="12"/>
        <rFont val="Arial"/>
        <family val="2"/>
      </rPr>
      <t>CASILLA AUTOMÁTICA.</t>
    </r>
    <r>
      <rPr>
        <u/>
        <sz val="10"/>
        <rFont val="Arial"/>
        <family val="2"/>
      </rPr>
      <t xml:space="preserve"> No se deberá anotar ni elejir nada</t>
    </r>
    <r>
      <rPr>
        <sz val="10"/>
        <rFont val="Arial"/>
        <family val="2"/>
      </rPr>
      <t>. Esta casilla mostrará el nombre de la Unidad Funcional que realiza la Valoración de Riesgos para efectos de identificar y clasificar los riesgos.</t>
    </r>
  </si>
  <si>
    <r>
      <rPr>
        <u/>
        <sz val="12"/>
        <rFont val="Arial"/>
        <family val="2"/>
      </rPr>
      <t xml:space="preserve">CASILLA AUTOMÁTICA. </t>
    </r>
    <r>
      <rPr>
        <u/>
        <sz val="10"/>
        <rFont val="Arial"/>
        <family val="2"/>
      </rPr>
      <t>No se deberá anotar ni elejir nada</t>
    </r>
    <r>
      <rPr>
        <sz val="10"/>
        <rFont val="Arial"/>
        <family val="2"/>
      </rPr>
      <t xml:space="preserve"> Esta casilla muestra el año en que se realiza la Valoración de Riesgos.</t>
    </r>
  </si>
  <si>
    <t>La matriz de Administración de Riesgos, es la herramienta que permite establecer o desarrollar las acciones de tratamiento de riesgos necesarias para administrar los riesgos altos o medios, según los parámetros establecidos en la evaluación de riesgos. En esta tabla se incorpora la información correspondiente a la cuarta fase de la Valoración de Riesgos, que corresponde a la administración de los mismos mediante el desarrollo de acciones específicas en las actividades o en los planes de mitigación.</t>
  </si>
  <si>
    <t>El conjunto de casillas del grupo de Actividades, permite la identificación y vinculación de la valoración de riesgos con la planificación, de conformidad con lo establecido en el artículo 14 de la Ley General de Control Interno que indica que se deberá "identificar los riesgos relevantes asociados al logro de los objetivos y las metas institucionales u otros, pueden estar definidos tanto en los planes anuales operativos como en los planes de mediano y de largo plazo". De esta manera, el grupo de Actividades muestra la priorización en los componentes de los planes institucionales que serán objeto de la valoración de riesgos.</t>
  </si>
  <si>
    <t>El conjunto de casillas del grupo Actividades, permite mantener la vinculación de los riesgos identificados con los objetivos, actividades, tareas y acciones de las actividades que se determinaron como objeto de valoración de riesgos. De esta manera, las actividades muestra cuáles son los componentes de los planes institucionales que serán objeto de la valoración de riesgos.</t>
  </si>
  <si>
    <t>El conjunto de casillas del grupo de Actividades, permite mantener la vinculación de los riesgos analizados con los objetivos, actividades, tareas y acciones de las actividades que se determinaron como objeto de valoración de riesgos. De esta manera, las actividades muestra cuáles son los componentes de los planes institucionales u otros que serán objeto de la valoración de riesgos.</t>
  </si>
  <si>
    <r>
      <rPr>
        <u/>
        <sz val="12"/>
        <rFont val="Arial"/>
        <family val="2"/>
      </rPr>
      <t xml:space="preserve">CASILLA AUTOMÁTICA. </t>
    </r>
    <r>
      <rPr>
        <u/>
        <sz val="10"/>
        <rFont val="Arial"/>
        <family val="2"/>
      </rPr>
      <t xml:space="preserve">No se deberá anotar ni elejir nada </t>
    </r>
    <r>
      <rPr>
        <sz val="10"/>
        <rFont val="Arial"/>
        <family val="2"/>
      </rPr>
      <t>Esta casilla muestra la descripción de la "TAREA" a realizar la Valoración de Riesgos.</t>
    </r>
  </si>
  <si>
    <t>ACMC</t>
  </si>
  <si>
    <t>ACC</t>
  </si>
  <si>
    <t>AC / SE</t>
  </si>
  <si>
    <t>AC / SE / Equipo Multidiciplinario</t>
  </si>
  <si>
    <r>
      <rPr>
        <u/>
        <sz val="12"/>
        <rFont val="Arial"/>
        <family val="2"/>
      </rPr>
      <t>ANOTE</t>
    </r>
    <r>
      <rPr>
        <sz val="10"/>
        <rFont val="Arial"/>
        <family val="2"/>
      </rPr>
      <t xml:space="preserve"> el nombre si la Valoración de Riesgos es realizado por un Área de Conservación,  Secretaria Ejecutiva o Equipo Multidiciplinario</t>
    </r>
  </si>
  <si>
    <t>Unidad Funcional</t>
  </si>
  <si>
    <t>ANOTE el nombre si la Valoración de Riesgos es realizado por una Unidad Funcional.</t>
  </si>
  <si>
    <r>
      <rPr>
        <u/>
        <sz val="12"/>
        <rFont val="Arial"/>
        <family val="2"/>
      </rPr>
      <t>CASILLA AUTOMÁTICA.</t>
    </r>
    <r>
      <rPr>
        <u/>
        <sz val="10"/>
        <rFont val="Arial"/>
        <family val="2"/>
      </rPr>
      <t xml:space="preserve"> No se deberá anotar ni elejir nada.</t>
    </r>
    <r>
      <rPr>
        <sz val="10"/>
        <rFont val="Arial"/>
        <family val="2"/>
      </rPr>
      <t xml:space="preserve"> Muestra el nombre del Área de Conservación, Secretaria Ejecutiva, Equipo Multidiciplinario u otro que va a realizar la Valoración de Riesgos.</t>
    </r>
  </si>
  <si>
    <t>CASILLA AUTOMÁTICA. No se deberá anotar ni elejir nada. Esta casilla muestra el número de evento identificado en la matríz de identificación de riesgos.</t>
  </si>
  <si>
    <r>
      <rPr>
        <u/>
        <sz val="12"/>
        <rFont val="Arial"/>
        <family val="2"/>
      </rPr>
      <t xml:space="preserve">CASILLA AUTOMÁTICA. </t>
    </r>
    <r>
      <rPr>
        <u/>
        <sz val="10"/>
        <rFont val="Arial"/>
        <family val="2"/>
      </rPr>
      <t>No se deberá anotar ni elejir nada.</t>
    </r>
    <r>
      <rPr>
        <sz val="10"/>
        <rFont val="Arial"/>
        <family val="2"/>
      </rPr>
      <t xml:space="preserve"> Esta casilla muestra el nombre de la persona que coordina el ejercicio de valoración de riesgos.</t>
    </r>
  </si>
  <si>
    <t>(Q)</t>
  </si>
  <si>
    <r>
      <rPr>
        <u/>
        <sz val="12"/>
        <rFont val="Arial"/>
        <family val="2"/>
      </rPr>
      <t xml:space="preserve">CASILLA AUTOMÁTICA. </t>
    </r>
    <r>
      <rPr>
        <u/>
        <sz val="10"/>
        <rFont val="Arial"/>
        <family val="2"/>
      </rPr>
      <t>No se deberá anotar ni elejir nada.</t>
    </r>
    <r>
      <rPr>
        <sz val="10"/>
        <rFont val="Arial"/>
        <family val="2"/>
      </rPr>
      <t xml:space="preserve"> Esta casilla muestra el nombre de la persona que coodina la valoración de riesgos.</t>
    </r>
  </si>
  <si>
    <t>ANOTE el nombre de la persona que coordina la Valoración de Riesgos a realizar.</t>
  </si>
  <si>
    <t>(R)</t>
  </si>
  <si>
    <t>(S)</t>
  </si>
  <si>
    <t>(K-N-Q)</t>
  </si>
  <si>
    <t>(L-O-R)</t>
  </si>
  <si>
    <t>(M-P-S)</t>
  </si>
  <si>
    <t>Coordina</t>
  </si>
  <si>
    <r>
      <rPr>
        <u/>
        <sz val="12"/>
        <rFont val="Arial"/>
        <family val="2"/>
      </rPr>
      <t>CASILLA AUTOMÁTICA.</t>
    </r>
    <r>
      <rPr>
        <u/>
        <sz val="10"/>
        <rFont val="Arial"/>
        <family val="2"/>
      </rPr>
      <t xml:space="preserve"> No se deberá anotar ni elejir nada.</t>
    </r>
    <r>
      <rPr>
        <sz val="10"/>
        <rFont val="Arial"/>
        <family val="2"/>
      </rPr>
      <t xml:space="preserve"> Esta casilla muestra el nombre del Área de Conservación, Secretaria Ejecutiva, Equipo Multidiciplinario u otro que realiza la Valoración de Riesgos.</t>
    </r>
  </si>
  <si>
    <t>AC / SE /Equipo Multidiciplinario</t>
  </si>
  <si>
    <r>
      <rPr>
        <u/>
        <sz val="12"/>
        <rFont val="Arial"/>
        <family val="2"/>
      </rPr>
      <t>CASILLA AUTOMÁTICA.</t>
    </r>
    <r>
      <rPr>
        <u/>
        <sz val="10"/>
        <rFont val="Arial"/>
        <family val="2"/>
      </rPr>
      <t xml:space="preserve"> No se deberá anotar ni elejir nada.</t>
    </r>
    <r>
      <rPr>
        <sz val="10"/>
        <rFont val="Arial"/>
        <family val="2"/>
      </rPr>
      <t xml:space="preserve"> Esta casilla muestra el nombre del Área de Conservación, Secretaria Ejecutiva, Equipo Multidiciplinario u otro que realizó la Valoración de Riesgos para efectos de identificar y clasificar los riesgos.</t>
    </r>
  </si>
  <si>
    <t>(T)</t>
  </si>
  <si>
    <t>Código Tarea</t>
  </si>
  <si>
    <t>Equipo Multidiciplinario</t>
  </si>
  <si>
    <t>Diseño e implementación de la plataforma la gestión de la información generada a partir de la aplicación de los protocolos del monitoreo ecológico del SINAC.</t>
  </si>
  <si>
    <t>Desconocimiento de todos los lineamientos de tecnología de la información por parte de todos los actores involucrados</t>
  </si>
  <si>
    <t xml:space="preserve">Atraso en la implementación del proyecto </t>
  </si>
  <si>
    <t>No se cuente al final con el producto esperado y no se pueda implementar la plataforma</t>
  </si>
  <si>
    <t>Que no se haya gestionado el involucramiento de los actores competentes desde el inicio del proyecto</t>
  </si>
  <si>
    <t>Existencia de información desagregada y dispersa lo que dificulta el análisis</t>
  </si>
  <si>
    <t>No se cuente con información confiable para la toma de decisiones</t>
  </si>
  <si>
    <t xml:space="preserve">Se puede llegar a incumplir con los compromisos nacionales e internacionales adquiridos </t>
  </si>
  <si>
    <t>Desconocimiento del estado de la integridad ecológica de la biodiversidad que afecta la toma de decisiones acertadas y robustas</t>
  </si>
  <si>
    <t>Una inadecuada planificación en la institución que no propicia la integralidad de los procesos</t>
  </si>
  <si>
    <t xml:space="preserve">Afectación de la imagen y pérdida de confianza ante las agencias cooperantes externas del SINAC </t>
  </si>
  <si>
    <t>Los lineamientos establecidos por TI para la elaboración de plataformas no consideran los criterios técnicos en conservación de la biodiversidad necesarios (armonización de criterios técnicos en tecnología de la información y conservación)</t>
  </si>
  <si>
    <t>Aumento en los costos del proyecto que no se pueden asumir por las partes</t>
  </si>
  <si>
    <t>Falta de claridad a lo interno del SINAC en los requerimientos de funcionalidad para los proyectos que promueven la gestión de la información para la toma de decisiones</t>
  </si>
  <si>
    <t>Que la empresa contratista decida rescindir del proyecto</t>
  </si>
  <si>
    <t>Que SINAC no cuente con la plataforma para la sistematización de la información vinculada al monitoreo de la integridad ecológica de la biodiversidad</t>
  </si>
  <si>
    <t>Que SINAC no cumpla con los compromisos ante los cooperantes del Proyecto CResBiodiversidad 30X30</t>
  </si>
  <si>
    <t xml:space="preserve">Que la plataforma diseñada no cumpla con las normas de seguridad, soporte y mantenimiento así como que no se tenga lineación estratégica </t>
  </si>
  <si>
    <t>Posible demanda por parte del contratista debido a que SINAC no cumpla con lo indicado en el contrato</t>
  </si>
  <si>
    <t>Un inadecuado manejo del proyecto entre los departamentos técnicos, administrativos y de apoyo correspondientes</t>
  </si>
  <si>
    <t>Que el contrato establecido con la empresa contenga errores involuntarios y la empresa decida rescindir del contrato y no se concluya el proyecto</t>
  </si>
  <si>
    <t>Que la plataforma no se hospede en los servidores de SINAC</t>
  </si>
  <si>
    <t>Que no se pueda adquirir el equipo tecnológico requerido para el monitoreo de la integridad ecológica indicado en el proyecto</t>
  </si>
  <si>
    <t xml:space="preserve">Que los equipos tecnológicos que no estén incluidos en el catálogo de TI </t>
  </si>
  <si>
    <t>Que no existe un procedimiento y plazos claros para la implementación de estos proyectos acorde con la necesidad institucional</t>
  </si>
  <si>
    <t>Se remite un oficio al Comité Gerencial de TI y al jerarca institucional el CONAC informando sobre la necesidad de la elaboracion de un procedimiento de control interno para el diseño e implementacion de una plataforma tecnológica</t>
  </si>
  <si>
    <t>Se remite un oficio a la Dirección Ejecutiva de SINAC indicando la urgencia de contar con un   procedimiento de control interno relativo a las gestiones para el diseño e implementación de una plataforma tecnológica</t>
  </si>
  <si>
    <t xml:space="preserve">Se remite un oficio a la Dirección Ejecutiva, Comité Gerencial de TI y al jerarca institucional CONAC en la que se informa que de acuerdo a las condiciones de la situacion con el Departamento de TI se hospedara la plataforma PRONAMEC  en otra institución de MINAE </t>
  </si>
  <si>
    <t>Se remitie un oficio a la Dirección Ejecutiva de SINAC, el Comité Gerencial de TI y al jerarca institucional CONAC señalando el riesgo de afectación a la imagen y pérdida de confianza de las agencias cooperantes</t>
  </si>
  <si>
    <t>Se remite oficio a la Oficina de Cooperación Internacional del MINAE señalando el riesgo de afectación a la imagen y pérdida de confianza de los cooperantes</t>
  </si>
  <si>
    <t xml:space="preserve">Se remite oficio al Departamento de TI solicitando los criterios técnicos tecnológicos que la plataforma debe de considerar para tener hospedaje en SINAC </t>
  </si>
  <si>
    <t xml:space="preserve">Se sostienen reuniones semanales con la empresa para llevar un seguimiento estricto de las expectativas del SINAC y los servicios que ofrece la empresa para realizar ajustes inmediatos que mitigen eventuales problemas que se presenten por la falta de claridad en los criterios técnologícos de la institucion </t>
  </si>
  <si>
    <t>Realizar gestiones con instituciones estatales relacionadas con plataformas tecnológicas como MICITT, Contraloria General de la República, entre otras para buscar asesoría en tecnologías de la informacion  que no se logra en el SINAC</t>
  </si>
  <si>
    <t>Mantener un seguimiento estrecho semanal con los consultores y la coordinación del proyecto para mitigar una eventual  cambio presupuestario</t>
  </si>
  <si>
    <t>Enviar oficios al Comité Gerencial, Dirección Ejecutiva y CONAC solicitando su aprobación tal cual lo indica las Normas y lineamientos</t>
  </si>
  <si>
    <t>Se gestionan reuniones con especialistas de MICITT y otros informaticos especializados en biodiversidad como los del Museo Nacional para conocer experiencias implementadas en otras instituciones públicas</t>
  </si>
  <si>
    <t>Se solicitan por escrito las normas de seguridad, soporte y mantenimiento al TI y se implementan como se señale.  En caso de no tener respuesta dejar la constancia de la entrega del oficio</t>
  </si>
  <si>
    <t>Solicitar por escrito a la empresa que conste en el contrato de la nube que las medidas de seguridad, mantenimiento y soporte establecidas en los lineamientos  esten cubiertas</t>
  </si>
  <si>
    <t>Se realiza un fuerte esfuerzo de comunicación y divulgacion sobre PRONAMEC y la importancia del uso de la plataforma</t>
  </si>
  <si>
    <t>Se solicita al Comité Directivo de PRONAMEC una reunion para analizar los efectos negativos de no contar con la plataforma y definir acciones correctivas</t>
  </si>
  <si>
    <t>Mediante un oficio la Secretaria Técnica comunica al Ministro de Ambiente, Viceministros de Gestión Estratégica y de Ambiente, Direccion Ejecutiva y al CONAC sobre las implicaciones de no contar con la plataforma PRONAMEC a nivel nacional especificamente en toma de decisiones</t>
  </si>
  <si>
    <t>Se comunica a los puntos focales de las convenciones internacionales ambientales sobre la potencial información que pueden obtener de la plataforma de PRONAMEC y sus ventajas</t>
  </si>
  <si>
    <t>La Secretaria Técnica del PRONAMEC informa al CONAC y a las autoridades de MINAE sobre la importancia de la integridad ecológica para la toma de decisiones</t>
  </si>
  <si>
    <t>Se hace un esfuerzo de divulgación a nivel de redes sociales sobre la importancia de la integridad ecológica para la toma de decisiones</t>
  </si>
  <si>
    <t>Se hacen recordatorios a los funcionarios de las áreas de conservación sobre la importancia de seguir el procedimiento de control interno para la toma de decisiones a partir de datos de PRONAMEC</t>
  </si>
  <si>
    <t>La Secretaria Técnica del PRONAMEC propone a la Dirección Ejecutiva, al CONAC, al Comité Gerencial  y a Control Interno elaborar un procedimiento oficial para el diseño e implementación de plataformas tecnológicas para las áreas técnicas del SINAC</t>
  </si>
  <si>
    <t>La Secretaria de PRONAMEC  solicita al Comité Gerencial  definir políticas de acceso, uso y actualización de datos y de plataformas tecnológicas</t>
  </si>
  <si>
    <t>Asegurar la interoperatividad con el SINIA del Ministerio de Ambiente y Energía</t>
  </si>
  <si>
    <t>Se solicita a las Autoridades Ministeriales y del SINAC disponer el uso obligatorio la plataforma de PRONAMEC mediante  los medios adecuados.</t>
  </si>
  <si>
    <t>A través del Departamento  CUSBSE se incluyese promueve  en las diferentes herramientas de planitificacion de la institución el uso de la plataforma de PRONAMEC</t>
  </si>
  <si>
    <t>Se notifica mediante oficio al Jefe del Departamento CUSBSE y al Director Ejecutivo del SINAC sobre la importancia de la cooperacion internacional e impactos internacionales de no cumplir con los acuerdos del país</t>
  </si>
  <si>
    <t>De acuerdo al marco jurídico y a la técnica, se plantea a la Jefatura Inmediata la posibilidad de hospedar la plataforma de PRONAMEC en el Ministerio de Ambiente y Energía</t>
  </si>
  <si>
    <t xml:space="preserve">El riesgo de este consecuencia es muy bjao por cuanto se cuenta con el respaldo técnico de la Fundación de la UCR y financiamiento de la cooperación. </t>
  </si>
  <si>
    <t>Se solicita al  TI,con copia a la jefatura inmediata y a la Dirección Ejecutiva de SINAC, unn visto bueno para el equipo de cómputo que se compraria para el monitoreo de la biodiversidad</t>
  </si>
  <si>
    <t>Se solicita a las áreas de conservacion de previo un visto bueno para el equipo que se le estará donando</t>
  </si>
  <si>
    <t>La Coordinación de PRONAMEC remite  un oficio al Director Ejecutivo de SINAC en el cual se establece la situación y los efectos negativos que está situacion ha traído al avance de tecnologías de información desde la perspectiva técnica con recomendaciones para su atencion</t>
  </si>
  <si>
    <t>La Coordinación de PRONAMEC ,  remite un oficio al Comité Gerencial de TI y al jeraca institucional el CONAC solicitando la interposición de sus buenos oficios para el cumplimiento adecuado de las normas y lineamientos de TI ajustadas a las necesidades de las competencias técnicas del SINAC</t>
  </si>
  <si>
    <t>Se remite un oficio a la Dirección Ejecutiva de SINAC  y al jeraca institucional el CONAC señalando los riesgos por los cuales la plataforma no podrÍa hospedarse en el SINAC o en algun sitio oficial del MINAE y eventuales consecuencias</t>
  </si>
  <si>
    <t>Mediante un oficio la Secretaria Técnica comunica al  Comité Directivo de PRONAMEC, Ministro de Ambiente,Direccion Ejecutiva y al CONAC sobre las implicaciones de no contar con la plataforma PRONAMEC a nivel internacional especificamente en 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</si>
</sst>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
      <name val="Arial"/>
    </font>
    <font>
      <sz val="10"/>
      <name val="Arial"/>
      <family val="2"/>
    </font>
    <font>
      <b/>
      <sz val="10"/>
      <name val="Arial"/>
      <family val="2"/>
    </font>
    <font>
      <sz val="12"/>
      <name val="Arial"/>
      <family val="2"/>
    </font>
    <font>
      <b/>
      <sz val="14"/>
      <name val="Arial"/>
      <family val="2"/>
    </font>
    <font>
      <b/>
      <sz val="11"/>
      <name val="Arial"/>
      <family val="2"/>
    </font>
    <font>
      <sz val="11"/>
      <name val="Arial"/>
      <family val="2"/>
    </font>
    <font>
      <sz val="10"/>
      <color theme="1"/>
      <name val="Arial"/>
      <family val="2"/>
    </font>
    <font>
      <b/>
      <sz val="10"/>
      <color theme="1"/>
      <name val="Arial"/>
      <family val="2"/>
    </font>
    <font>
      <sz val="10"/>
      <color theme="0" tint="-4.9989318521683403E-2"/>
      <name val="Arial"/>
      <family val="2"/>
    </font>
    <font>
      <b/>
      <sz val="9"/>
      <color indexed="81"/>
      <name val="Tahoma"/>
      <family val="2"/>
    </font>
    <font>
      <b/>
      <sz val="10"/>
      <name val="Perpetua"/>
      <family val="1"/>
    </font>
    <font>
      <b/>
      <sz val="10"/>
      <color theme="0"/>
      <name val="Perpetua"/>
      <family val="1"/>
    </font>
    <font>
      <sz val="10"/>
      <name val="Perpetua"/>
      <family val="1"/>
    </font>
    <font>
      <b/>
      <sz val="10"/>
      <color theme="7" tint="-0.499984740745262"/>
      <name val="Perpetua"/>
      <family val="1"/>
    </font>
    <font>
      <b/>
      <sz val="10"/>
      <name val="Antique Olive CompactPS"/>
      <family val="2"/>
    </font>
    <font>
      <i/>
      <sz val="10"/>
      <color theme="1"/>
      <name val="Arial"/>
      <family val="2"/>
    </font>
    <font>
      <b/>
      <sz val="11"/>
      <color theme="0"/>
      <name val="Arial"/>
      <family val="2"/>
    </font>
    <font>
      <i/>
      <sz val="11"/>
      <name val="Arial"/>
      <family val="2"/>
    </font>
    <font>
      <sz val="11"/>
      <color theme="0"/>
      <name val="Arial"/>
      <family val="2"/>
    </font>
    <font>
      <b/>
      <sz val="14"/>
      <color theme="5" tint="-0.249977111117893"/>
      <name val="Arial"/>
      <family val="2"/>
    </font>
    <font>
      <b/>
      <sz val="14"/>
      <color theme="8" tint="-0.249977111117893"/>
      <name val="Arial"/>
      <family val="2"/>
    </font>
    <font>
      <b/>
      <sz val="14"/>
      <color theme="6" tint="-0.249977111117893"/>
      <name val="Arial"/>
      <family val="2"/>
    </font>
    <font>
      <b/>
      <sz val="14"/>
      <color theme="7" tint="-0.249977111117893"/>
      <name val="Arial"/>
      <family val="2"/>
    </font>
    <font>
      <b/>
      <i/>
      <sz val="14"/>
      <color theme="5" tint="-0.249977111117893"/>
      <name val="Arial"/>
      <family val="2"/>
    </font>
    <font>
      <u/>
      <sz val="10"/>
      <name val="Arial"/>
      <family val="2"/>
    </font>
    <font>
      <i/>
      <sz val="10"/>
      <name val="Arial"/>
      <family val="2"/>
    </font>
    <font>
      <u/>
      <sz val="12"/>
      <name val="Arial"/>
      <family val="2"/>
    </font>
    <font>
      <b/>
      <sz val="10"/>
      <color theme="0"/>
      <name val="Arial"/>
      <family val="2"/>
    </font>
    <font>
      <b/>
      <i/>
      <sz val="14"/>
      <color theme="8" tint="-0.249977111117893"/>
      <name val="Arial"/>
      <family val="2"/>
    </font>
    <font>
      <b/>
      <sz val="10"/>
      <color rgb="FFFF0000"/>
      <name val="Arial"/>
      <family val="2"/>
    </font>
    <font>
      <b/>
      <sz val="10"/>
      <color rgb="FF0000CC"/>
      <name val="Arial"/>
      <family val="2"/>
    </font>
    <font>
      <b/>
      <i/>
      <sz val="14"/>
      <color theme="6" tint="-0.249977111117893"/>
      <name val="Arial"/>
      <family val="2"/>
    </font>
    <font>
      <b/>
      <sz val="10"/>
      <color rgb="FF003300"/>
      <name val="Arial"/>
      <family val="2"/>
    </font>
    <font>
      <sz val="10"/>
      <color rgb="FFFFFF00"/>
      <name val="Arial"/>
      <family val="2"/>
    </font>
    <font>
      <b/>
      <sz val="14"/>
      <color rgb="FF660066"/>
      <name val="Arial"/>
      <family val="2"/>
    </font>
    <font>
      <b/>
      <i/>
      <sz val="14"/>
      <color rgb="FF660066"/>
      <name val="Arial"/>
      <family val="2"/>
    </font>
    <font>
      <b/>
      <sz val="10"/>
      <color rgb="FF660066"/>
      <name val="Arial"/>
      <family val="2"/>
    </font>
    <font>
      <b/>
      <sz val="14"/>
      <color theme="9" tint="-0.249977111117893"/>
      <name val="Arial"/>
      <family val="2"/>
    </font>
    <font>
      <sz val="10"/>
      <color theme="0"/>
      <name val="Arial"/>
      <family val="2"/>
    </font>
    <font>
      <b/>
      <sz val="10"/>
      <name val="Arial"/>
      <family val="2"/>
    </font>
    <font>
      <sz val="10"/>
      <color theme="0"/>
      <name val="Perpetua"/>
      <family val="1"/>
    </font>
    <font>
      <b/>
      <sz val="8"/>
      <name val="Arial"/>
      <family val="2"/>
    </font>
    <font>
      <sz val="8"/>
      <name val="Arial"/>
      <family val="2"/>
    </font>
    <font>
      <b/>
      <sz val="10"/>
      <name val="Arial"/>
      <family val="2"/>
    </font>
    <font>
      <sz val="10"/>
      <color rgb="FF424242"/>
      <name val="Arial"/>
      <family val="2"/>
    </font>
  </fonts>
  <fills count="27">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6"/>
        <bgColor theme="6"/>
      </patternFill>
    </fill>
    <fill>
      <patternFill patternType="solid">
        <fgColor theme="7"/>
        <bgColor theme="7"/>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theme="7" tint="0.79998168889431442"/>
      </patternFill>
    </fill>
    <fill>
      <patternFill patternType="solid">
        <fgColor theme="7" tint="0.59999389629810485"/>
        <bgColor theme="7" tint="0.59999389629810485"/>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style="thin">
        <color theme="0"/>
      </top>
      <bottom/>
      <diagonal/>
    </border>
    <border>
      <left style="thick">
        <color theme="5" tint="-0.499984740745262"/>
      </left>
      <right/>
      <top/>
      <bottom/>
      <diagonal/>
    </border>
    <border>
      <left/>
      <right style="thick">
        <color theme="5" tint="-0.499984740745262"/>
      </right>
      <top/>
      <bottom/>
      <diagonal/>
    </border>
    <border>
      <left style="thick">
        <color theme="5" tint="-0.499984740745262"/>
      </left>
      <right/>
      <top/>
      <bottom style="thick">
        <color theme="5" tint="-0.499984740745262"/>
      </bottom>
      <diagonal/>
    </border>
    <border>
      <left/>
      <right/>
      <top/>
      <bottom style="thick">
        <color theme="5" tint="-0.499984740745262"/>
      </bottom>
      <diagonal/>
    </border>
    <border>
      <left/>
      <right style="thick">
        <color theme="5" tint="-0.499984740745262"/>
      </right>
      <top/>
      <bottom style="thick">
        <color theme="5" tint="-0.499984740745262"/>
      </bottom>
      <diagonal/>
    </border>
    <border>
      <left/>
      <right style="thick">
        <color theme="8" tint="-0.499984740745262"/>
      </right>
      <top/>
      <bottom/>
      <diagonal/>
    </border>
    <border>
      <left/>
      <right style="thick">
        <color theme="8" tint="-0.499984740745262"/>
      </right>
      <top/>
      <bottom style="thick">
        <color theme="8" tint="-0.499984740745262"/>
      </bottom>
      <diagonal/>
    </border>
    <border>
      <left/>
      <right/>
      <top/>
      <bottom style="thick">
        <color theme="8" tint="-0.499984740745262"/>
      </bottom>
      <diagonal/>
    </border>
    <border>
      <left/>
      <right/>
      <top style="thick">
        <color theme="8" tint="-0.499984740745262"/>
      </top>
      <bottom style="thick">
        <color theme="0"/>
      </bottom>
      <diagonal/>
    </border>
    <border>
      <left/>
      <right style="thick">
        <color theme="8" tint="-0.499984740745262"/>
      </right>
      <top style="thick">
        <color theme="8" tint="-0.499984740745262"/>
      </top>
      <bottom style="thick">
        <color theme="0"/>
      </bottom>
      <diagonal/>
    </border>
    <border>
      <left/>
      <right style="thick">
        <color theme="6" tint="-0.499984740745262"/>
      </right>
      <top/>
      <bottom/>
      <diagonal/>
    </border>
    <border>
      <left/>
      <right style="thick">
        <color theme="6" tint="-0.499984740745262"/>
      </right>
      <top/>
      <bottom style="thick">
        <color theme="6" tint="-0.499984740745262"/>
      </bottom>
      <diagonal/>
    </border>
    <border>
      <left/>
      <right/>
      <top/>
      <bottom style="thick">
        <color theme="6" tint="-0.499984740745262"/>
      </bottom>
      <diagonal/>
    </border>
    <border>
      <left/>
      <right/>
      <top style="thick">
        <color theme="6" tint="-0.499984740745262"/>
      </top>
      <bottom style="thick">
        <color theme="0"/>
      </bottom>
      <diagonal/>
    </border>
    <border>
      <left/>
      <right style="thick">
        <color theme="6" tint="-0.499984740745262"/>
      </right>
      <top style="thick">
        <color theme="6" tint="-0.499984740745262"/>
      </top>
      <bottom style="thick">
        <color theme="0"/>
      </bottom>
      <diagonal/>
    </border>
    <border>
      <left style="thick">
        <color theme="7" tint="-0.499984740745262"/>
      </left>
      <right/>
      <top/>
      <bottom/>
      <diagonal/>
    </border>
    <border>
      <left style="thick">
        <color theme="7" tint="-0.499984740745262"/>
      </left>
      <right/>
      <top/>
      <bottom style="thick">
        <color theme="7" tint="-0.499984740745262"/>
      </bottom>
      <diagonal/>
    </border>
    <border>
      <left/>
      <right/>
      <top/>
      <bottom style="thick">
        <color theme="7" tint="-0.499984740745262"/>
      </bottom>
      <diagonal/>
    </border>
    <border>
      <left/>
      <right style="thick">
        <color theme="7" tint="-0.499984740745262"/>
      </right>
      <top/>
      <bottom style="thick">
        <color theme="7" tint="-0.499984740745262"/>
      </bottom>
      <diagonal/>
    </border>
    <border>
      <left/>
      <right/>
      <top style="thin">
        <color theme="0"/>
      </top>
      <bottom/>
      <diagonal/>
    </border>
    <border>
      <left/>
      <right style="thin">
        <color theme="0"/>
      </right>
      <top/>
      <bottom/>
      <diagonal/>
    </border>
    <border>
      <left/>
      <right style="thin">
        <color theme="0"/>
      </right>
      <top/>
      <bottom style="thick">
        <color theme="8" tint="-0.499984740745262"/>
      </bottom>
      <diagonal/>
    </border>
    <border>
      <left/>
      <right style="thin">
        <color theme="0"/>
      </right>
      <top/>
      <bottom style="thick">
        <color theme="6" tint="-0.499984740745262"/>
      </bottom>
      <diagonal/>
    </border>
    <border>
      <left style="thin">
        <color rgb="FF800000"/>
      </left>
      <right/>
      <top style="medium">
        <color indexed="64"/>
      </top>
      <bottom style="thin">
        <color rgb="FF800000"/>
      </bottom>
      <diagonal/>
    </border>
    <border>
      <left style="medium">
        <color indexed="64"/>
      </left>
      <right style="thin">
        <color rgb="FF800000"/>
      </right>
      <top style="medium">
        <color indexed="64"/>
      </top>
      <bottom style="medium">
        <color indexed="64"/>
      </bottom>
      <diagonal/>
    </border>
    <border>
      <left/>
      <right/>
      <top style="medium">
        <color indexed="64"/>
      </top>
      <bottom style="thin">
        <color rgb="FF800000"/>
      </bottom>
      <diagonal/>
    </border>
    <border>
      <left style="thin">
        <color rgb="FF800000"/>
      </left>
      <right/>
      <top style="medium">
        <color indexed="64"/>
      </top>
      <bottom style="medium">
        <color indexed="64"/>
      </bottom>
      <diagonal/>
    </border>
    <border>
      <left/>
      <right/>
      <top/>
      <bottom style="thin">
        <color rgb="FF800000"/>
      </bottom>
      <diagonal/>
    </border>
    <border>
      <left style="medium">
        <color indexed="64"/>
      </left>
      <right style="thin">
        <color rgb="FF800000"/>
      </right>
      <top style="thin">
        <color rgb="FF800000"/>
      </top>
      <bottom style="medium">
        <color indexed="64"/>
      </bottom>
      <diagonal/>
    </border>
    <border>
      <left style="medium">
        <color indexed="64"/>
      </left>
      <right style="thin">
        <color rgb="FF800000"/>
      </right>
      <top style="medium">
        <color indexed="64"/>
      </top>
      <bottom style="thin">
        <color rgb="FF800000"/>
      </bottom>
      <diagonal/>
    </border>
    <border>
      <left style="thin">
        <color rgb="FF800000"/>
      </left>
      <right style="thin">
        <color rgb="FF800000"/>
      </right>
      <top style="thin">
        <color rgb="FF800000"/>
      </top>
      <bottom style="thin">
        <color rgb="FF800000"/>
      </bottom>
      <diagonal/>
    </border>
    <border>
      <left style="thin">
        <color rgb="FF800000"/>
      </left>
      <right/>
      <top style="thin">
        <color rgb="FF800000"/>
      </top>
      <bottom style="thin">
        <color rgb="FF800000"/>
      </bottom>
      <diagonal/>
    </border>
    <border>
      <left style="thin">
        <color rgb="FF800000"/>
      </left>
      <right/>
      <top style="thin">
        <color rgb="FF800000"/>
      </top>
      <bottom style="medium">
        <color indexed="64"/>
      </bottom>
      <diagonal/>
    </border>
    <border>
      <left style="thin">
        <color rgb="FF800000"/>
      </left>
      <right/>
      <top/>
      <bottom/>
      <diagonal/>
    </border>
    <border>
      <left style="thin">
        <color rgb="FF800000"/>
      </left>
      <right/>
      <top/>
      <bottom style="thin">
        <color rgb="FF800000"/>
      </bottom>
      <diagonal/>
    </border>
    <border>
      <left style="thin">
        <color rgb="FF800000"/>
      </left>
      <right style="thin">
        <color rgb="FF800000"/>
      </right>
      <top style="medium">
        <color indexed="64"/>
      </top>
      <bottom style="medium">
        <color indexed="64"/>
      </bottom>
      <diagonal/>
    </border>
    <border>
      <left style="thin">
        <color rgb="FF800000"/>
      </left>
      <right style="thin">
        <color rgb="FF800000"/>
      </right>
      <top style="medium">
        <color indexed="64"/>
      </top>
      <bottom style="thin">
        <color rgb="FF800000"/>
      </bottom>
      <diagonal/>
    </border>
    <border>
      <left style="thin">
        <color rgb="FF800000"/>
      </left>
      <right style="thin">
        <color rgb="FF800000"/>
      </right>
      <top/>
      <bottom style="thin">
        <color rgb="FF800000"/>
      </bottom>
      <diagonal/>
    </border>
    <border>
      <left style="thin">
        <color rgb="FF800000"/>
      </left>
      <right style="thin">
        <color rgb="FF800000"/>
      </right>
      <top style="thin">
        <color rgb="FF800000"/>
      </top>
      <bottom style="medium">
        <color indexed="64"/>
      </bottom>
      <diagonal/>
    </border>
    <border>
      <left style="thin">
        <color rgb="FF800000"/>
      </left>
      <right style="thin">
        <color rgb="FF800000"/>
      </right>
      <top/>
      <bottom style="medium">
        <color indexed="64"/>
      </bottom>
      <diagonal/>
    </border>
    <border>
      <left style="thin">
        <color rgb="FF800000"/>
      </left>
      <right style="thin">
        <color rgb="FF800000"/>
      </right>
      <top style="medium">
        <color indexed="64"/>
      </top>
      <bottom/>
      <diagonal/>
    </border>
    <border>
      <left style="thin">
        <color rgb="FF800000"/>
      </left>
      <right style="thin">
        <color rgb="FF800000"/>
      </right>
      <top/>
      <bottom/>
      <diagonal/>
    </border>
    <border>
      <left style="thin">
        <color rgb="FF800000"/>
      </left>
      <right style="medium">
        <color indexed="64"/>
      </right>
      <top/>
      <bottom style="thin">
        <color rgb="FF800000"/>
      </bottom>
      <diagonal/>
    </border>
    <border>
      <left style="thin">
        <color rgb="FF800000"/>
      </left>
      <right/>
      <top/>
      <bottom style="medium">
        <color indexed="64"/>
      </bottom>
      <diagonal/>
    </border>
    <border>
      <left style="thin">
        <color rgb="FF800000"/>
      </left>
      <right/>
      <top style="thin">
        <color rgb="FF800000"/>
      </top>
      <bottom/>
      <diagonal/>
    </border>
    <border>
      <left style="thin">
        <color rgb="FF800000"/>
      </left>
      <right style="thin">
        <color rgb="FF800000"/>
      </right>
      <top style="thin">
        <color rgb="FF800000"/>
      </top>
      <bottom/>
      <diagonal/>
    </border>
    <border>
      <left style="medium">
        <color indexed="64"/>
      </left>
      <right style="thin">
        <color rgb="FF800000"/>
      </right>
      <top/>
      <bottom style="medium">
        <color indexed="64"/>
      </bottom>
      <diagonal/>
    </border>
    <border>
      <left style="thick">
        <color rgb="FF800000"/>
      </left>
      <right style="thick">
        <color rgb="FF800000"/>
      </right>
      <top style="thick">
        <color rgb="FF800000"/>
      </top>
      <bottom style="medium">
        <color indexed="64"/>
      </bottom>
      <diagonal/>
    </border>
    <border>
      <left style="thick">
        <color rgb="FF800000"/>
      </left>
      <right style="thick">
        <color rgb="FF800000"/>
      </right>
      <top style="medium">
        <color indexed="64"/>
      </top>
      <bottom style="thick">
        <color rgb="FF8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rgb="FF40315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ck">
        <color theme="7" tint="-0.499984740745262"/>
      </left>
      <right/>
      <top style="thick">
        <color theme="7" tint="-0.499984740745262"/>
      </top>
      <bottom style="thin">
        <color theme="0"/>
      </bottom>
      <diagonal/>
    </border>
    <border>
      <left/>
      <right/>
      <top style="thick">
        <color theme="7" tint="-0.499984740745262"/>
      </top>
      <bottom style="thin">
        <color theme="0"/>
      </bottom>
      <diagonal/>
    </border>
    <border>
      <left/>
      <right style="medium">
        <color indexed="64"/>
      </right>
      <top style="thick">
        <color theme="7" tint="-0.499984740745262"/>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s>
  <cellStyleXfs count="1">
    <xf numFmtId="0" fontId="0" fillId="0" borderId="0"/>
  </cellStyleXfs>
  <cellXfs count="318">
    <xf numFmtId="0" fontId="0" fillId="0" borderId="0" xfId="0"/>
    <xf numFmtId="0" fontId="1" fillId="0" borderId="0" xfId="0" applyFont="1"/>
    <xf numFmtId="0" fontId="0" fillId="0" borderId="0" xfId="0" applyAlignment="1">
      <alignment horizontal="justify" vertical="center" wrapText="1"/>
    </xf>
    <xf numFmtId="0" fontId="0" fillId="0" borderId="0" xfId="0"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1" fontId="2" fillId="0" borderId="0" xfId="0" applyNumberFormat="1" applyFont="1" applyAlignment="1">
      <alignment horizontal="center" vertical="center" wrapText="1"/>
    </xf>
    <xf numFmtId="0" fontId="9" fillId="0" borderId="0" xfId="0" applyFont="1" applyAlignment="1">
      <alignment horizontal="center" vertical="center" wrapText="1"/>
    </xf>
    <xf numFmtId="1" fontId="1" fillId="0" borderId="0" xfId="0" applyNumberFormat="1" applyFont="1" applyAlignment="1">
      <alignment horizontal="center" vertical="center" wrapText="1"/>
    </xf>
    <xf numFmtId="0" fontId="2" fillId="6" borderId="0" xfId="0" applyFont="1" applyFill="1" applyAlignment="1">
      <alignment horizontal="center" vertical="center" wrapText="1"/>
    </xf>
    <xf numFmtId="0" fontId="1" fillId="6" borderId="0" xfId="0" applyFont="1" applyFill="1" applyAlignment="1">
      <alignment horizontal="center" vertical="center" wrapText="1"/>
    </xf>
    <xf numFmtId="0" fontId="1" fillId="7" borderId="0" xfId="0" applyFont="1" applyFill="1" applyAlignment="1">
      <alignment horizontal="center" vertical="center" wrapText="1"/>
    </xf>
    <xf numFmtId="0" fontId="1" fillId="10" borderId="0" xfId="0" applyFont="1" applyFill="1" applyAlignment="1">
      <alignment horizontal="center" vertical="center" wrapText="1"/>
    </xf>
    <xf numFmtId="0" fontId="1" fillId="11" borderId="0" xfId="0" applyFont="1" applyFill="1" applyAlignment="1">
      <alignment horizontal="center" vertical="center" wrapText="1"/>
    </xf>
    <xf numFmtId="0" fontId="1" fillId="9" borderId="0" xfId="0" applyFont="1" applyFill="1" applyAlignment="1">
      <alignment horizontal="justify" vertical="center" wrapText="1"/>
    </xf>
    <xf numFmtId="0" fontId="1" fillId="8" borderId="0" xfId="0" applyFont="1" applyFill="1" applyAlignment="1">
      <alignment horizontal="justify" vertical="center" wrapText="1"/>
    </xf>
    <xf numFmtId="0" fontId="13" fillId="0" borderId="0" xfId="0" applyFont="1" applyAlignment="1">
      <alignment horizontal="justify" vertical="center" wrapText="1"/>
    </xf>
    <xf numFmtId="49" fontId="12" fillId="3" borderId="0" xfId="0" applyNumberFormat="1" applyFont="1" applyFill="1" applyAlignment="1">
      <alignment horizontal="center" vertical="center" wrapText="1"/>
    </xf>
    <xf numFmtId="0" fontId="13" fillId="0" borderId="0" xfId="0" applyFont="1" applyAlignment="1">
      <alignment horizontal="center" vertical="center" wrapText="1"/>
    </xf>
    <xf numFmtId="0" fontId="12" fillId="4" borderId="0" xfId="0" applyFont="1" applyFill="1" applyAlignment="1">
      <alignment horizontal="center" vertical="center" wrapText="1"/>
    </xf>
    <xf numFmtId="49" fontId="12" fillId="3" borderId="22" xfId="0" applyNumberFormat="1" applyFont="1" applyFill="1" applyBorder="1" applyAlignment="1">
      <alignment horizontal="center" vertical="center" wrapText="1"/>
    </xf>
    <xf numFmtId="0" fontId="11" fillId="0" borderId="24" xfId="0" applyFont="1" applyBorder="1" applyAlignment="1">
      <alignment horizontal="left" vertical="center" wrapText="1"/>
    </xf>
    <xf numFmtId="49" fontId="11" fillId="0" borderId="24" xfId="0" applyNumberFormat="1" applyFont="1" applyBorder="1" applyAlignment="1">
      <alignment horizontal="center" vertical="center" wrapText="1"/>
    </xf>
    <xf numFmtId="49" fontId="11" fillId="0" borderId="24" xfId="0" applyNumberFormat="1" applyFont="1" applyBorder="1" applyAlignment="1">
      <alignment horizontal="left" vertical="center" wrapText="1"/>
    </xf>
    <xf numFmtId="0" fontId="11" fillId="0" borderId="23" xfId="0" applyFont="1" applyBorder="1" applyAlignment="1">
      <alignment horizontal="center" vertical="center" wrapText="1"/>
    </xf>
    <xf numFmtId="0" fontId="12" fillId="4" borderId="27" xfId="0" applyFont="1" applyFill="1" applyBorder="1" applyAlignment="1">
      <alignment horizontal="center" vertical="center" wrapText="1"/>
    </xf>
    <xf numFmtId="0" fontId="11" fillId="0" borderId="29" xfId="0" applyFont="1" applyBorder="1" applyAlignment="1">
      <alignment horizontal="center" vertical="center" wrapText="1"/>
    </xf>
    <xf numFmtId="49" fontId="11" fillId="0" borderId="29" xfId="0" applyNumberFormat="1" applyFont="1" applyBorder="1" applyAlignment="1">
      <alignment horizontal="center" vertical="center" wrapText="1"/>
    </xf>
    <xf numFmtId="0" fontId="11" fillId="0" borderId="28" xfId="0" applyFont="1" applyBorder="1" applyAlignment="1">
      <alignment horizontal="center" vertical="center" wrapText="1"/>
    </xf>
    <xf numFmtId="0" fontId="0" fillId="0" borderId="0" xfId="0" applyAlignment="1">
      <alignment vertical="center" wrapText="1"/>
    </xf>
    <xf numFmtId="49" fontId="7" fillId="0" borderId="36" xfId="0" applyNumberFormat="1" applyFont="1" applyBorder="1" applyAlignment="1">
      <alignment vertical="center" wrapText="1"/>
    </xf>
    <xf numFmtId="49" fontId="7" fillId="0" borderId="16" xfId="0" applyNumberFormat="1" applyFont="1" applyBorder="1" applyAlignment="1">
      <alignment vertical="center" wrapText="1"/>
    </xf>
    <xf numFmtId="49" fontId="7" fillId="0" borderId="0" xfId="0" applyNumberFormat="1" applyFont="1" applyAlignment="1">
      <alignment vertical="center" wrapText="1"/>
    </xf>
    <xf numFmtId="49" fontId="7" fillId="0" borderId="37" xfId="0" applyNumberFormat="1" applyFont="1" applyBorder="1" applyAlignment="1">
      <alignment vertical="center" wrapText="1"/>
    </xf>
    <xf numFmtId="49" fontId="7" fillId="0" borderId="24" xfId="0" applyNumberFormat="1" applyFont="1" applyBorder="1" applyAlignment="1">
      <alignment vertical="center" wrapText="1"/>
    </xf>
    <xf numFmtId="49" fontId="7" fillId="0" borderId="38" xfId="0" applyNumberFormat="1" applyFont="1" applyBorder="1" applyAlignment="1">
      <alignment vertical="center" wrapText="1"/>
    </xf>
    <xf numFmtId="49" fontId="1" fillId="0" borderId="36" xfId="0" applyNumberFormat="1" applyFont="1" applyBorder="1" applyAlignment="1">
      <alignment vertical="center" wrapText="1"/>
    </xf>
    <xf numFmtId="49" fontId="1" fillId="0" borderId="16" xfId="0" applyNumberFormat="1" applyFont="1" applyBorder="1" applyAlignment="1">
      <alignment vertical="center" wrapText="1"/>
    </xf>
    <xf numFmtId="49" fontId="1" fillId="0" borderId="0" xfId="0" applyNumberFormat="1" applyFont="1" applyAlignment="1">
      <alignment vertical="center" wrapText="1"/>
    </xf>
    <xf numFmtId="49" fontId="1" fillId="0" borderId="37" xfId="0" applyNumberFormat="1" applyFont="1" applyBorder="1" applyAlignment="1">
      <alignment vertical="center" wrapText="1"/>
    </xf>
    <xf numFmtId="49" fontId="1" fillId="0" borderId="29" xfId="0" applyNumberFormat="1" applyFont="1" applyBorder="1" applyAlignment="1">
      <alignment vertical="center" wrapText="1"/>
    </xf>
    <xf numFmtId="49" fontId="1" fillId="0" borderId="39" xfId="0" applyNumberFormat="1" applyFont="1" applyBorder="1" applyAlignment="1">
      <alignment vertical="center" wrapText="1"/>
    </xf>
    <xf numFmtId="49" fontId="7" fillId="0" borderId="34"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5" fillId="0" borderId="0" xfId="0" applyFont="1" applyAlignment="1">
      <alignment horizontal="left" vertical="center"/>
    </xf>
    <xf numFmtId="0" fontId="2" fillId="0" borderId="0" xfId="0" applyFont="1" applyAlignment="1">
      <alignment horizontal="left" vertical="center" wrapText="1"/>
    </xf>
    <xf numFmtId="49" fontId="8" fillId="0" borderId="0" xfId="0" applyNumberFormat="1" applyFont="1" applyAlignment="1">
      <alignment horizontal="center" vertical="center"/>
    </xf>
    <xf numFmtId="0" fontId="4" fillId="0" borderId="0" xfId="0" applyFont="1"/>
    <xf numFmtId="49" fontId="2" fillId="0" borderId="0" xfId="0" applyNumberFormat="1" applyFont="1" applyAlignment="1">
      <alignment vertical="center"/>
    </xf>
    <xf numFmtId="49" fontId="16" fillId="0" borderId="0" xfId="0" applyNumberFormat="1" applyFont="1" applyAlignment="1">
      <alignment vertical="center" wrapText="1"/>
    </xf>
    <xf numFmtId="49" fontId="8" fillId="0" borderId="0" xfId="0" applyNumberFormat="1" applyFont="1" applyAlignment="1">
      <alignment vertical="center"/>
    </xf>
    <xf numFmtId="0" fontId="6" fillId="0" borderId="0" xfId="0" applyFont="1" applyAlignment="1">
      <alignment horizontal="justify" vertical="center" wrapText="1"/>
    </xf>
    <xf numFmtId="49" fontId="6" fillId="0" borderId="0" xfId="0" applyNumberFormat="1" applyFont="1" applyAlignment="1">
      <alignment horizontal="justify" vertical="center" wrapText="1"/>
    </xf>
    <xf numFmtId="0" fontId="2" fillId="0" borderId="44" xfId="0" applyFont="1" applyBorder="1" applyAlignment="1">
      <alignment vertical="center"/>
    </xf>
    <xf numFmtId="0" fontId="1" fillId="0" borderId="44" xfId="0" applyFont="1" applyBorder="1" applyAlignment="1">
      <alignment horizontal="justify" vertical="center" wrapText="1"/>
    </xf>
    <xf numFmtId="49" fontId="18" fillId="0" borderId="44" xfId="0" applyNumberFormat="1" applyFont="1" applyBorder="1" applyAlignment="1">
      <alignment horizontal="justify" vertical="center" wrapText="1"/>
    </xf>
    <xf numFmtId="0" fontId="19" fillId="14" borderId="47" xfId="0" applyFont="1" applyFill="1" applyBorder="1" applyAlignment="1">
      <alignment horizontal="justify" vertical="center" wrapText="1"/>
    </xf>
    <xf numFmtId="0" fontId="6" fillId="0" borderId="48" xfId="0" applyFont="1" applyBorder="1" applyAlignment="1">
      <alignment horizontal="justify" vertical="center" wrapText="1"/>
    </xf>
    <xf numFmtId="0" fontId="19" fillId="14" borderId="0" xfId="0" applyFont="1" applyFill="1" applyAlignment="1">
      <alignment horizontal="justify" vertical="center" wrapText="1"/>
    </xf>
    <xf numFmtId="0" fontId="1" fillId="0" borderId="50" xfId="0" applyFont="1" applyBorder="1"/>
    <xf numFmtId="0" fontId="19" fillId="14" borderId="53" xfId="0" applyFont="1" applyFill="1" applyBorder="1" applyAlignment="1">
      <alignment horizontal="justify" vertical="center" wrapText="1"/>
    </xf>
    <xf numFmtId="0" fontId="19" fillId="14" borderId="54" xfId="0" applyFont="1" applyFill="1" applyBorder="1" applyAlignment="1">
      <alignment horizontal="justify" vertical="center" wrapText="1"/>
    </xf>
    <xf numFmtId="0" fontId="6" fillId="0" borderId="53" xfId="0" applyFont="1" applyBorder="1" applyAlignment="1">
      <alignment horizontal="justify" vertical="center" wrapText="1"/>
    </xf>
    <xf numFmtId="0" fontId="6" fillId="0" borderId="54" xfId="0" applyFont="1" applyBorder="1" applyAlignment="1">
      <alignment horizontal="justify" vertical="center" wrapText="1"/>
    </xf>
    <xf numFmtId="0" fontId="6" fillId="0" borderId="47" xfId="0" applyFont="1" applyBorder="1" applyAlignment="1">
      <alignment horizontal="justify" vertical="center" wrapText="1"/>
    </xf>
    <xf numFmtId="0" fontId="6" fillId="0" borderId="55" xfId="0" applyFont="1" applyBorder="1" applyAlignment="1">
      <alignment horizontal="justify" vertical="center" wrapText="1"/>
    </xf>
    <xf numFmtId="0" fontId="19" fillId="14" borderId="52" xfId="0" applyFont="1" applyFill="1" applyBorder="1" applyAlignment="1">
      <alignment horizontal="justify" vertical="center" wrapText="1"/>
    </xf>
    <xf numFmtId="0" fontId="6" fillId="0" borderId="56" xfId="0" applyFont="1" applyBorder="1" applyAlignment="1">
      <alignment horizontal="justify" vertical="center" wrapText="1"/>
    </xf>
    <xf numFmtId="0" fontId="19" fillId="14" borderId="56" xfId="0" applyFont="1" applyFill="1" applyBorder="1" applyAlignment="1">
      <alignment horizontal="justify" vertical="center" wrapText="1"/>
    </xf>
    <xf numFmtId="0" fontId="19" fillId="14" borderId="57" xfId="0" applyFont="1" applyFill="1" applyBorder="1" applyAlignment="1">
      <alignment horizontal="justify" vertical="center" wrapText="1"/>
    </xf>
    <xf numFmtId="0" fontId="19" fillId="14" borderId="58" xfId="0" applyFont="1" applyFill="1" applyBorder="1" applyAlignment="1">
      <alignment horizontal="justify" vertical="center" wrapText="1"/>
    </xf>
    <xf numFmtId="0" fontId="19" fillId="14" borderId="59" xfId="0" applyFont="1" applyFill="1" applyBorder="1" applyAlignment="1">
      <alignment horizontal="justify" vertical="center" wrapText="1"/>
    </xf>
    <xf numFmtId="0" fontId="6" fillId="0" borderId="59" xfId="0" applyFont="1" applyBorder="1" applyAlignment="1">
      <alignment horizontal="justify" vertical="center" wrapText="1"/>
    </xf>
    <xf numFmtId="0" fontId="6" fillId="0" borderId="61" xfId="0" applyFont="1" applyBorder="1" applyAlignment="1">
      <alignment horizontal="justify" vertical="center" wrapText="1"/>
    </xf>
    <xf numFmtId="0" fontId="5" fillId="13" borderId="47" xfId="0" applyFont="1" applyFill="1" applyBorder="1" applyAlignment="1">
      <alignment horizontal="center" vertical="center" wrapText="1"/>
    </xf>
    <xf numFmtId="0" fontId="19" fillId="14" borderId="51" xfId="0" applyFont="1" applyFill="1" applyBorder="1" applyAlignment="1">
      <alignment horizontal="justify" vertical="center" wrapText="1"/>
    </xf>
    <xf numFmtId="49" fontId="8" fillId="0" borderId="0" xfId="0" applyNumberFormat="1"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 fillId="0" borderId="1"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justify" vertical="center" wrapText="1"/>
    </xf>
    <xf numFmtId="0" fontId="1" fillId="0" borderId="0" xfId="0" applyFont="1" applyAlignment="1">
      <alignment vertical="center"/>
    </xf>
    <xf numFmtId="0" fontId="28" fillId="16" borderId="67" xfId="0" applyFont="1" applyFill="1" applyBorder="1" applyAlignment="1">
      <alignment horizontal="justify" vertical="center" wrapText="1"/>
    </xf>
    <xf numFmtId="0" fontId="1" fillId="0" borderId="70" xfId="0" applyFont="1" applyBorder="1" applyAlignment="1">
      <alignment horizontal="center" vertical="center"/>
    </xf>
    <xf numFmtId="0" fontId="1" fillId="0" borderId="4" xfId="0" applyFont="1" applyBorder="1" applyAlignment="1">
      <alignment horizontal="center" vertical="center"/>
    </xf>
    <xf numFmtId="0" fontId="1" fillId="0" borderId="71" xfId="0" applyFont="1" applyBorder="1" applyAlignment="1">
      <alignment horizontal="justify" vertical="center" wrapText="1"/>
    </xf>
    <xf numFmtId="0" fontId="28" fillId="16" borderId="73" xfId="0" applyFont="1" applyFill="1" applyBorder="1" applyAlignment="1">
      <alignment horizontal="justify" vertical="center" wrapText="1"/>
    </xf>
    <xf numFmtId="0" fontId="0" fillId="0" borderId="1" xfId="0" applyBorder="1" applyAlignment="1">
      <alignment horizontal="center" vertical="center"/>
    </xf>
    <xf numFmtId="0" fontId="28" fillId="15" borderId="67" xfId="0" applyFont="1" applyFill="1" applyBorder="1" applyAlignment="1">
      <alignment horizontal="justify" vertical="center" wrapText="1"/>
    </xf>
    <xf numFmtId="0" fontId="0" fillId="0" borderId="66" xfId="0" applyBorder="1" applyAlignment="1">
      <alignment horizontal="center" vertical="center"/>
    </xf>
    <xf numFmtId="0" fontId="0" fillId="0" borderId="70" xfId="0" applyBorder="1" applyAlignment="1">
      <alignment horizontal="center" vertical="center"/>
    </xf>
    <xf numFmtId="0" fontId="0" fillId="0" borderId="4" xfId="0" applyBorder="1" applyAlignment="1">
      <alignment horizontal="center" vertical="center"/>
    </xf>
    <xf numFmtId="0" fontId="28" fillId="17" borderId="73" xfId="0" applyFont="1" applyFill="1" applyBorder="1" applyAlignment="1">
      <alignment horizontal="justify" vertical="center" wrapText="1"/>
    </xf>
    <xf numFmtId="0" fontId="28" fillId="17" borderId="67" xfId="0" applyFont="1" applyFill="1" applyBorder="1" applyAlignment="1">
      <alignment horizontal="justify" vertical="center" wrapText="1"/>
    </xf>
    <xf numFmtId="0" fontId="1" fillId="0" borderId="1" xfId="0" applyFont="1" applyBorder="1" applyAlignment="1">
      <alignment horizontal="center" vertical="center" wrapText="1"/>
    </xf>
    <xf numFmtId="0" fontId="34" fillId="0" borderId="0" xfId="0" applyFont="1" applyAlignment="1">
      <alignment vertical="center"/>
    </xf>
    <xf numFmtId="0" fontId="28" fillId="18" borderId="73" xfId="0" applyFont="1" applyFill="1" applyBorder="1" applyAlignment="1">
      <alignment horizontal="justify" vertical="center" wrapText="1"/>
    </xf>
    <xf numFmtId="0" fontId="28" fillId="18" borderId="67" xfId="0" applyFont="1" applyFill="1" applyBorder="1" applyAlignment="1">
      <alignment horizontal="justify" vertical="center" wrapText="1"/>
    </xf>
    <xf numFmtId="49" fontId="8" fillId="0" borderId="0" xfId="0" applyNumberFormat="1" applyFont="1" applyAlignment="1">
      <alignment horizontal="left" vertical="center" wrapText="1"/>
    </xf>
    <xf numFmtId="0" fontId="27" fillId="0" borderId="67" xfId="0" applyFont="1" applyBorder="1" applyAlignment="1">
      <alignment horizontal="justify" vertical="center" wrapText="1"/>
    </xf>
    <xf numFmtId="0" fontId="35" fillId="0" borderId="0" xfId="0" applyFont="1" applyAlignment="1">
      <alignment vertical="center"/>
    </xf>
    <xf numFmtId="0" fontId="38" fillId="0" borderId="0" xfId="0" applyFont="1" applyAlignment="1">
      <alignment vertical="center"/>
    </xf>
    <xf numFmtId="0" fontId="2" fillId="19" borderId="2"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Alignment="1" applyProtection="1">
      <alignment horizontal="justify" vertical="center" wrapText="1"/>
      <protection locked="0"/>
    </xf>
    <xf numFmtId="0" fontId="1" fillId="0" borderId="0" xfId="0" applyFont="1" applyAlignment="1" applyProtection="1">
      <alignment horizontal="justify" vertical="center" wrapText="1"/>
      <protection locked="0"/>
    </xf>
    <xf numFmtId="0" fontId="1" fillId="0" borderId="0" xfId="0" applyFont="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xf numFmtId="0" fontId="0" fillId="21" borderId="0" xfId="0" applyFill="1"/>
    <xf numFmtId="0" fontId="0" fillId="21" borderId="10" xfId="0" applyFill="1" applyBorder="1"/>
    <xf numFmtId="0" fontId="0" fillId="21" borderId="11" xfId="0" applyFill="1" applyBorder="1"/>
    <xf numFmtId="0" fontId="0" fillId="21" borderId="12" xfId="0" applyFill="1" applyBorder="1"/>
    <xf numFmtId="0" fontId="0" fillId="21" borderId="5" xfId="0" applyFill="1" applyBorder="1"/>
    <xf numFmtId="0" fontId="0" fillId="21" borderId="6" xfId="0" applyFill="1" applyBorder="1"/>
    <xf numFmtId="0" fontId="0" fillId="21" borderId="7" xfId="0" applyFill="1" applyBorder="1"/>
    <xf numFmtId="0" fontId="0" fillId="21" borderId="8" xfId="0" applyFill="1" applyBorder="1"/>
    <xf numFmtId="0" fontId="0" fillId="21" borderId="9" xfId="0" applyFill="1" applyBorder="1"/>
    <xf numFmtId="0" fontId="1" fillId="20" borderId="1" xfId="0" applyFont="1" applyFill="1" applyBorder="1" applyAlignment="1" applyProtection="1">
      <alignment horizontal="justify" vertical="center" wrapText="1"/>
      <protection locked="0"/>
    </xf>
    <xf numFmtId="0" fontId="2" fillId="20" borderId="1" xfId="0" applyFont="1" applyFill="1" applyBorder="1" applyAlignment="1" applyProtection="1">
      <alignment horizontal="center" vertical="center" wrapText="1"/>
      <protection locked="0"/>
    </xf>
    <xf numFmtId="0" fontId="1" fillId="0" borderId="0" xfId="0" applyFont="1" applyAlignment="1">
      <alignment horizontal="justify" vertical="justify" wrapText="1"/>
    </xf>
    <xf numFmtId="0" fontId="0" fillId="0" borderId="0" xfId="0" applyAlignment="1">
      <alignment horizontal="justify" vertical="justify" wrapText="1"/>
    </xf>
    <xf numFmtId="49" fontId="12" fillId="0" borderId="77" xfId="0" applyNumberFormat="1" applyFont="1" applyBorder="1" applyAlignment="1">
      <alignment horizontal="center" vertical="center" wrapText="1"/>
    </xf>
    <xf numFmtId="49" fontId="12" fillId="0" borderId="33" xfId="0" applyNumberFormat="1" applyFont="1" applyBorder="1" applyAlignment="1">
      <alignment horizontal="left" vertical="center" wrapText="1"/>
    </xf>
    <xf numFmtId="49" fontId="12" fillId="0" borderId="34" xfId="0" applyNumberFormat="1" applyFont="1" applyBorder="1" applyAlignment="1">
      <alignment horizontal="left" vertical="center" wrapText="1"/>
    </xf>
    <xf numFmtId="2" fontId="12" fillId="0" borderId="34" xfId="0" applyNumberFormat="1" applyFont="1" applyBorder="1" applyAlignment="1">
      <alignment horizontal="left" vertical="center" wrapText="1"/>
    </xf>
    <xf numFmtId="0" fontId="12" fillId="0" borderId="34" xfId="0" applyFont="1" applyBorder="1" applyAlignment="1">
      <alignment horizontal="left"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0" xfId="0" applyFont="1" applyAlignment="1">
      <alignment horizontal="center"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justify" wrapText="1"/>
    </xf>
    <xf numFmtId="49" fontId="8" fillId="0" borderId="14" xfId="0" applyNumberFormat="1" applyFont="1" applyBorder="1" applyAlignment="1">
      <alignment horizontal="center" vertical="center" wrapText="1"/>
    </xf>
    <xf numFmtId="49" fontId="8" fillId="0" borderId="15" xfId="0" applyNumberFormat="1" applyFont="1" applyBorder="1" applyAlignment="1">
      <alignment horizontal="justify" vertical="justify" wrapText="1"/>
    </xf>
    <xf numFmtId="0" fontId="13" fillId="0" borderId="2" xfId="0" applyFont="1" applyBorder="1" applyAlignment="1">
      <alignment horizontal="justify" vertical="justify" wrapText="1"/>
    </xf>
    <xf numFmtId="49" fontId="1" fillId="0" borderId="0" xfId="0" applyNumberFormat="1" applyFont="1" applyAlignment="1">
      <alignment horizontal="justify" vertical="center" wrapText="1"/>
    </xf>
    <xf numFmtId="49" fontId="1" fillId="22" borderId="0" xfId="0" applyNumberFormat="1" applyFont="1" applyFill="1" applyAlignment="1">
      <alignment horizontal="justify" vertical="center" wrapText="1"/>
    </xf>
    <xf numFmtId="0" fontId="1" fillId="23" borderId="1" xfId="0" applyFont="1" applyFill="1" applyBorder="1" applyAlignment="1">
      <alignment horizontal="justify" vertical="center" wrapText="1"/>
    </xf>
    <xf numFmtId="49" fontId="1" fillId="23" borderId="1" xfId="0" applyNumberFormat="1" applyFont="1" applyFill="1" applyBorder="1" applyAlignment="1">
      <alignment horizontal="justify" vertical="center" wrapText="1"/>
    </xf>
    <xf numFmtId="0" fontId="39" fillId="0" borderId="0" xfId="0" applyFont="1" applyAlignment="1">
      <alignment horizontal="justify" vertical="center" wrapText="1"/>
    </xf>
    <xf numFmtId="0" fontId="28" fillId="0" borderId="0" xfId="0" applyFont="1" applyAlignment="1">
      <alignment horizontal="justify" vertical="center" wrapText="1"/>
    </xf>
    <xf numFmtId="49" fontId="1" fillId="13" borderId="1" xfId="0" applyNumberFormat="1" applyFont="1" applyFill="1" applyBorder="1" applyAlignment="1">
      <alignment horizontal="justify" vertical="center" wrapText="1"/>
    </xf>
    <xf numFmtId="0" fontId="1" fillId="11" borderId="1" xfId="0" applyFont="1" applyFill="1" applyBorder="1" applyAlignment="1">
      <alignment horizontal="justify" vertical="center" wrapText="1"/>
    </xf>
    <xf numFmtId="0" fontId="1" fillId="11" borderId="0" xfId="0" applyFont="1" applyFill="1" applyAlignment="1">
      <alignment horizontal="right" vertical="center" wrapText="1"/>
    </xf>
    <xf numFmtId="49" fontId="1" fillId="11" borderId="0" xfId="0" applyNumberFormat="1" applyFont="1" applyFill="1" applyAlignment="1">
      <alignment horizontal="justify" vertical="center" wrapText="1"/>
    </xf>
    <xf numFmtId="0" fontId="1" fillId="11" borderId="0" xfId="0" applyFont="1" applyFill="1" applyAlignment="1">
      <alignment horizontal="justify" vertical="center" wrapText="1"/>
    </xf>
    <xf numFmtId="49" fontId="1" fillId="13" borderId="1" xfId="0" applyNumberFormat="1" applyFont="1" applyFill="1" applyBorder="1" applyAlignment="1" applyProtection="1">
      <alignment horizontal="justify" vertical="center" wrapText="1"/>
      <protection locked="0"/>
    </xf>
    <xf numFmtId="49" fontId="1" fillId="23" borderId="1" xfId="0" applyNumberFormat="1" applyFont="1" applyFill="1" applyBorder="1" applyAlignment="1" applyProtection="1">
      <alignment horizontal="justify" vertical="center" wrapText="1"/>
      <protection locked="0"/>
    </xf>
    <xf numFmtId="49" fontId="1" fillId="11" borderId="1" xfId="0" applyNumberFormat="1" applyFont="1" applyFill="1" applyBorder="1" applyAlignment="1" applyProtection="1">
      <alignment horizontal="justify" vertical="center" wrapText="1"/>
      <protection locked="0"/>
    </xf>
    <xf numFmtId="0" fontId="2" fillId="19" borderId="0" xfId="0" applyFont="1" applyFill="1" applyAlignment="1">
      <alignment horizontal="center" vertical="center" wrapText="1"/>
    </xf>
    <xf numFmtId="0" fontId="40" fillId="0" borderId="0" xfId="0" applyFont="1" applyAlignment="1" applyProtection="1">
      <alignment horizontal="center" vertical="center" wrapText="1"/>
      <protection locked="0"/>
    </xf>
    <xf numFmtId="0" fontId="1" fillId="24" borderId="0" xfId="0" applyFont="1" applyFill="1"/>
    <xf numFmtId="0" fontId="12" fillId="2" borderId="3"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1" fillId="15" borderId="70" xfId="0" applyFont="1" applyFill="1" applyBorder="1" applyAlignment="1">
      <alignment horizontal="left" vertical="center" wrapText="1"/>
    </xf>
    <xf numFmtId="0" fontId="11" fillId="15" borderId="4" xfId="0" applyFont="1" applyFill="1" applyBorder="1" applyAlignment="1">
      <alignment horizontal="center" vertical="center" wrapText="1"/>
    </xf>
    <xf numFmtId="0" fontId="11" fillId="15" borderId="4" xfId="0" applyFont="1" applyFill="1" applyBorder="1" applyAlignment="1">
      <alignment horizontal="left" vertical="center" wrapText="1"/>
    </xf>
    <xf numFmtId="0" fontId="11" fillId="15" borderId="71" xfId="0" applyFont="1" applyFill="1" applyBorder="1" applyAlignment="1">
      <alignment horizontal="center" vertical="center" wrapText="1"/>
    </xf>
    <xf numFmtId="0" fontId="12" fillId="15" borderId="4"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5" borderId="68" xfId="0" applyFont="1" applyFill="1" applyBorder="1" applyAlignment="1">
      <alignment horizontal="center" vertical="center" wrapText="1"/>
    </xf>
    <xf numFmtId="0" fontId="12" fillId="15" borderId="70" xfId="0" applyFont="1" applyFill="1" applyBorder="1" applyAlignment="1">
      <alignment horizontal="center" vertical="center" wrapText="1"/>
    </xf>
    <xf numFmtId="0" fontId="41" fillId="15" borderId="4" xfId="0" applyFont="1" applyFill="1" applyBorder="1" applyAlignment="1">
      <alignment horizontal="center" vertical="center" wrapText="1"/>
    </xf>
    <xf numFmtId="49" fontId="8" fillId="0" borderId="13" xfId="0" applyNumberFormat="1" applyFont="1" applyBorder="1" applyAlignment="1">
      <alignment horizontal="center" vertical="center"/>
    </xf>
    <xf numFmtId="0" fontId="12" fillId="15" borderId="0" xfId="0" applyFont="1" applyFill="1" applyAlignment="1">
      <alignment horizontal="center" vertical="center" wrapText="1"/>
    </xf>
    <xf numFmtId="0" fontId="12" fillId="15" borderId="18" xfId="0" applyFont="1" applyFill="1" applyBorder="1" applyAlignment="1">
      <alignment horizontal="center" vertical="center" wrapText="1"/>
    </xf>
    <xf numFmtId="0" fontId="12" fillId="15" borderId="17" xfId="0" applyFont="1" applyFill="1" applyBorder="1" applyAlignment="1">
      <alignment horizontal="center" vertical="center" wrapText="1"/>
    </xf>
    <xf numFmtId="0" fontId="12" fillId="15" borderId="20" xfId="0" applyFont="1" applyFill="1" applyBorder="1" applyAlignment="1">
      <alignment horizontal="center" vertical="center" wrapText="1"/>
    </xf>
    <xf numFmtId="0" fontId="12" fillId="15" borderId="21" xfId="0" applyFont="1" applyFill="1" applyBorder="1" applyAlignment="1">
      <alignment horizontal="center" vertical="center" wrapText="1"/>
    </xf>
    <xf numFmtId="0" fontId="12" fillId="15" borderId="19" xfId="0" applyFont="1" applyFill="1" applyBorder="1" applyAlignment="1">
      <alignment horizontal="center" vertical="center" wrapText="1"/>
    </xf>
    <xf numFmtId="49" fontId="11" fillId="15" borderId="71" xfId="0" applyNumberFormat="1" applyFont="1" applyFill="1" applyBorder="1" applyAlignment="1">
      <alignment horizontal="center" vertical="center" wrapText="1"/>
    </xf>
    <xf numFmtId="0" fontId="0" fillId="0" borderId="0" xfId="0" applyAlignment="1" applyProtection="1">
      <alignment horizontal="center" vertical="center" wrapText="1"/>
      <protection locked="0"/>
    </xf>
    <xf numFmtId="0" fontId="12" fillId="16" borderId="5" xfId="0" applyFont="1" applyFill="1" applyBorder="1" applyAlignment="1">
      <alignment horizontal="center" vertical="center" wrapText="1"/>
    </xf>
    <xf numFmtId="0" fontId="12" fillId="16" borderId="0" xfId="0" applyFont="1" applyFill="1" applyAlignment="1">
      <alignment horizontal="center" vertical="center" wrapText="1"/>
    </xf>
    <xf numFmtId="0" fontId="12" fillId="16" borderId="6" xfId="0" applyFont="1" applyFill="1" applyBorder="1" applyAlignment="1">
      <alignment horizontal="center" vertical="center" wrapText="1"/>
    </xf>
    <xf numFmtId="0" fontId="12" fillId="16" borderId="7" xfId="0" applyFont="1" applyFill="1" applyBorder="1" applyAlignment="1">
      <alignment horizontal="left" vertical="center" wrapText="1"/>
    </xf>
    <xf numFmtId="0" fontId="12" fillId="16" borderId="8" xfId="0" applyFont="1" applyFill="1" applyBorder="1" applyAlignment="1">
      <alignment horizontal="center" vertical="center" wrapText="1"/>
    </xf>
    <xf numFmtId="49" fontId="12" fillId="16" borderId="8" xfId="0" applyNumberFormat="1" applyFont="1" applyFill="1" applyBorder="1" applyAlignment="1">
      <alignment horizontal="center" vertical="center" wrapText="1"/>
    </xf>
    <xf numFmtId="2" fontId="12" fillId="16" borderId="9" xfId="0" applyNumberFormat="1" applyFont="1" applyFill="1" applyBorder="1" applyAlignment="1">
      <alignment horizontal="left" vertical="center" wrapText="1"/>
    </xf>
    <xf numFmtId="0" fontId="12" fillId="16" borderId="9" xfId="0" applyFont="1" applyFill="1" applyBorder="1" applyAlignment="1">
      <alignment horizontal="center" vertical="center" wrapText="1"/>
    </xf>
    <xf numFmtId="0" fontId="12" fillId="17" borderId="0" xfId="0" applyFont="1" applyFill="1" applyAlignment="1">
      <alignment horizontal="center" vertical="center" wrapText="1"/>
    </xf>
    <xf numFmtId="0" fontId="12" fillId="17" borderId="6"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17" borderId="9" xfId="0" applyFont="1" applyFill="1" applyBorder="1" applyAlignment="1">
      <alignment horizontal="center" vertical="center" wrapText="1"/>
    </xf>
    <xf numFmtId="0" fontId="1" fillId="0" borderId="82" xfId="0" applyFont="1" applyBorder="1" applyAlignment="1">
      <alignment horizontal="justify" vertical="center" wrapText="1"/>
    </xf>
    <xf numFmtId="0" fontId="41" fillId="17" borderId="0" xfId="0" applyFont="1" applyFill="1" applyAlignment="1">
      <alignment horizontal="center" vertical="center" wrapText="1"/>
    </xf>
    <xf numFmtId="0" fontId="41" fillId="17" borderId="5" xfId="0" applyFont="1" applyFill="1" applyBorder="1" applyAlignment="1">
      <alignment horizontal="center" vertical="center" wrapText="1"/>
    </xf>
    <xf numFmtId="0" fontId="41" fillId="17" borderId="7" xfId="0" applyFont="1" applyFill="1" applyBorder="1" applyAlignment="1">
      <alignment horizontal="center" vertical="center" wrapText="1"/>
    </xf>
    <xf numFmtId="0" fontId="41" fillId="17" borderId="8" xfId="0" applyFont="1" applyFill="1" applyBorder="1" applyAlignment="1">
      <alignment horizontal="center" vertical="center" wrapText="1"/>
    </xf>
    <xf numFmtId="49" fontId="41" fillId="17" borderId="8" xfId="0" applyNumberFormat="1" applyFont="1" applyFill="1" applyBorder="1" applyAlignment="1">
      <alignment horizontal="center" vertical="center" wrapText="1"/>
    </xf>
    <xf numFmtId="0" fontId="41" fillId="17" borderId="6" xfId="0" applyFont="1" applyFill="1" applyBorder="1" applyAlignment="1">
      <alignment horizontal="center" vertical="center" wrapText="1"/>
    </xf>
    <xf numFmtId="2" fontId="41" fillId="17" borderId="9" xfId="0" applyNumberFormat="1" applyFont="1" applyFill="1" applyBorder="1" applyAlignment="1">
      <alignment horizontal="center" vertical="center" wrapText="1"/>
    </xf>
    <xf numFmtId="49" fontId="12" fillId="5" borderId="0" xfId="0" applyNumberFormat="1" applyFont="1" applyFill="1" applyAlignment="1">
      <alignment horizontal="center" vertical="center" wrapText="1"/>
    </xf>
    <xf numFmtId="49" fontId="12" fillId="5" borderId="5" xfId="0" applyNumberFormat="1" applyFont="1" applyFill="1" applyBorder="1" applyAlignment="1">
      <alignment horizontal="center" vertical="center" wrapText="1"/>
    </xf>
    <xf numFmtId="49" fontId="12" fillId="5" borderId="6" xfId="0" applyNumberFormat="1" applyFont="1" applyFill="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8" xfId="0" applyNumberFormat="1" applyFont="1" applyBorder="1" applyAlignment="1">
      <alignment horizontal="left" vertical="center" wrapText="1"/>
    </xf>
    <xf numFmtId="0" fontId="11" fillId="0" borderId="8" xfId="0" applyFont="1" applyBorder="1" applyAlignment="1">
      <alignment horizontal="left" vertical="center" wrapText="1"/>
    </xf>
    <xf numFmtId="49"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2" fillId="18" borderId="32" xfId="0" applyFont="1" applyFill="1" applyBorder="1" applyAlignment="1">
      <alignment horizontal="center" vertical="center" wrapText="1"/>
    </xf>
    <xf numFmtId="0" fontId="12" fillId="18" borderId="0" xfId="0" applyFont="1" applyFill="1" applyAlignment="1">
      <alignment horizontal="center" vertical="center" wrapText="1"/>
    </xf>
    <xf numFmtId="49" fontId="12" fillId="18" borderId="33" xfId="0" applyNumberFormat="1" applyFont="1" applyFill="1" applyBorder="1" applyAlignment="1">
      <alignment horizontal="center" vertical="center" wrapText="1"/>
    </xf>
    <xf numFmtId="49" fontId="12" fillId="18" borderId="34" xfId="0" applyNumberFormat="1" applyFont="1" applyFill="1" applyBorder="1" applyAlignment="1">
      <alignment horizontal="center" vertical="center" wrapText="1"/>
    </xf>
    <xf numFmtId="2" fontId="12" fillId="18" borderId="34" xfId="0" applyNumberFormat="1" applyFont="1" applyFill="1" applyBorder="1" applyAlignment="1">
      <alignment horizontal="left" vertical="center" wrapText="1"/>
    </xf>
    <xf numFmtId="0" fontId="12" fillId="18" borderId="34" xfId="0" applyFont="1" applyFill="1" applyBorder="1" applyAlignment="1">
      <alignment horizontal="left" vertical="center" wrapText="1"/>
    </xf>
    <xf numFmtId="0" fontId="12" fillId="18" borderId="34" xfId="0" applyFont="1" applyFill="1" applyBorder="1" applyAlignment="1">
      <alignment horizontal="center" vertical="center" wrapText="1"/>
    </xf>
    <xf numFmtId="0" fontId="1" fillId="26" borderId="88" xfId="0" applyFont="1" applyFill="1" applyBorder="1" applyAlignment="1" applyProtection="1">
      <alignment horizontal="justify" vertical="center" wrapText="1"/>
      <protection locked="0"/>
    </xf>
    <xf numFmtId="0" fontId="1" fillId="25" borderId="86" xfId="0" applyFont="1" applyFill="1" applyBorder="1" applyAlignment="1" applyProtection="1">
      <alignment horizontal="justify" vertical="center" wrapText="1"/>
      <protection locked="0"/>
    </xf>
    <xf numFmtId="0" fontId="1" fillId="26" borderId="86" xfId="0" applyFont="1" applyFill="1" applyBorder="1" applyAlignment="1" applyProtection="1">
      <alignment horizontal="justify" vertical="center" wrapText="1"/>
      <protection locked="0"/>
    </xf>
    <xf numFmtId="0" fontId="1" fillId="26" borderId="87" xfId="0" applyFont="1" applyFill="1" applyBorder="1" applyAlignment="1" applyProtection="1">
      <alignment horizontal="justify" vertical="center" wrapText="1"/>
      <protection locked="0"/>
    </xf>
    <xf numFmtId="0" fontId="44" fillId="0" borderId="0" xfId="0" applyFont="1" applyAlignment="1" applyProtection="1">
      <alignment horizontal="center" vertical="center" wrapText="1"/>
      <protection locked="0"/>
    </xf>
    <xf numFmtId="0" fontId="45" fillId="0" borderId="0" xfId="0" applyFont="1" applyAlignment="1" applyProtection="1">
      <alignment horizontal="left" vertical="center" wrapText="1" indent="1"/>
      <protection locked="0"/>
    </xf>
    <xf numFmtId="49" fontId="1" fillId="0" borderId="0" xfId="0" applyNumberFormat="1" applyFont="1" applyAlignment="1" applyProtection="1">
      <alignment horizontal="left" vertical="center" wrapText="1"/>
      <protection locked="0"/>
    </xf>
    <xf numFmtId="0" fontId="4" fillId="21" borderId="5" xfId="0" applyFont="1" applyFill="1" applyBorder="1" applyAlignment="1">
      <alignment horizontal="center"/>
    </xf>
    <xf numFmtId="0" fontId="4" fillId="21" borderId="0" xfId="0" applyFont="1" applyFill="1" applyAlignment="1">
      <alignment horizontal="center"/>
    </xf>
    <xf numFmtId="0" fontId="4" fillId="21" borderId="6" xfId="0" applyFont="1" applyFill="1" applyBorder="1" applyAlignment="1">
      <alignment horizontal="center"/>
    </xf>
    <xf numFmtId="0" fontId="15" fillId="21" borderId="5" xfId="0" applyFont="1" applyFill="1" applyBorder="1" applyAlignment="1">
      <alignment horizontal="center" vertical="center"/>
    </xf>
    <xf numFmtId="0" fontId="15" fillId="21" borderId="0" xfId="0" applyFont="1" applyFill="1" applyAlignment="1">
      <alignment horizontal="center" vertical="center"/>
    </xf>
    <xf numFmtId="0" fontId="15" fillId="21" borderId="6" xfId="0" applyFont="1" applyFill="1" applyBorder="1" applyAlignment="1">
      <alignment horizontal="center" vertical="center"/>
    </xf>
    <xf numFmtId="0" fontId="3" fillId="21" borderId="5" xfId="0" applyFont="1" applyFill="1" applyBorder="1" applyAlignment="1">
      <alignment horizontal="center" vertical="center" wrapText="1"/>
    </xf>
    <xf numFmtId="0" fontId="3" fillId="21" borderId="0" xfId="0" applyFont="1" applyFill="1" applyAlignment="1">
      <alignment horizontal="center" vertical="center" wrapText="1"/>
    </xf>
    <xf numFmtId="0" fontId="3" fillId="21"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74"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28" fillId="15" borderId="66" xfId="0" applyFont="1" applyFill="1" applyBorder="1" applyAlignment="1">
      <alignment horizontal="center" vertical="center"/>
    </xf>
    <xf numFmtId="0" fontId="28" fillId="15" borderId="1" xfId="0" applyFont="1" applyFill="1" applyBorder="1" applyAlignment="1">
      <alignment horizontal="center" vertical="center"/>
    </xf>
    <xf numFmtId="0" fontId="30" fillId="13" borderId="3" xfId="0" applyFont="1" applyFill="1" applyBorder="1" applyAlignment="1">
      <alignment horizontal="justify" vertical="center" wrapText="1"/>
    </xf>
    <xf numFmtId="0" fontId="30" fillId="13" borderId="68" xfId="0" applyFont="1" applyFill="1" applyBorder="1" applyAlignment="1">
      <alignment horizontal="justify" vertical="center" wrapText="1"/>
    </xf>
    <xf numFmtId="0" fontId="30" fillId="13" borderId="69" xfId="0" applyFont="1" applyFill="1" applyBorder="1" applyAlignment="1">
      <alignment horizontal="justify" vertical="center" wrapText="1"/>
    </xf>
    <xf numFmtId="0" fontId="5" fillId="0" borderId="6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6" xfId="0" applyFont="1" applyBorder="1" applyAlignment="1">
      <alignment horizontal="center" vertical="center" wrapText="1"/>
    </xf>
    <xf numFmtId="0" fontId="5" fillId="13" borderId="64" xfId="0" applyFont="1" applyFill="1" applyBorder="1" applyAlignment="1">
      <alignment horizontal="center" vertical="center" wrapText="1"/>
    </xf>
    <xf numFmtId="0" fontId="5" fillId="13" borderId="65" xfId="0" applyFont="1" applyFill="1" applyBorder="1" applyAlignment="1">
      <alignment horizontal="center" vertical="center" wrapText="1"/>
    </xf>
    <xf numFmtId="0" fontId="17" fillId="12" borderId="55" xfId="0" applyFont="1" applyFill="1" applyBorder="1" applyAlignment="1">
      <alignment horizontal="center" vertical="center" wrapText="1"/>
    </xf>
    <xf numFmtId="0" fontId="17" fillId="12" borderId="53" xfId="0" applyFont="1" applyFill="1" applyBorder="1" applyAlignment="1">
      <alignment horizontal="center" vertical="center" wrapText="1"/>
    </xf>
    <xf numFmtId="0" fontId="5" fillId="13" borderId="62" xfId="0" applyFont="1" applyFill="1" applyBorder="1" applyAlignment="1">
      <alignment horizontal="center" vertical="center" wrapText="1"/>
    </xf>
    <xf numFmtId="0" fontId="5" fillId="13" borderId="58" xfId="0" applyFont="1" applyFill="1" applyBorder="1" applyAlignment="1">
      <alignment horizontal="center" vertical="center" wrapText="1"/>
    </xf>
    <xf numFmtId="0" fontId="5" fillId="13" borderId="54" xfId="0" applyFont="1" applyFill="1" applyBorder="1" applyAlignment="1">
      <alignment horizontal="center" vertical="center" wrapText="1"/>
    </xf>
    <xf numFmtId="0" fontId="5" fillId="13" borderId="55" xfId="0" applyFont="1" applyFill="1" applyBorder="1" applyAlignment="1">
      <alignment horizontal="center" vertical="center" wrapText="1"/>
    </xf>
    <xf numFmtId="0" fontId="5" fillId="13" borderId="52" xfId="0" applyFont="1" applyFill="1" applyBorder="1" applyAlignment="1">
      <alignment horizontal="center" vertical="center" wrapText="1"/>
    </xf>
    <xf numFmtId="0" fontId="5" fillId="13" borderId="53" xfId="0" applyFont="1" applyFill="1" applyBorder="1" applyAlignment="1">
      <alignment horizontal="center" vertical="center" wrapText="1"/>
    </xf>
    <xf numFmtId="0" fontId="17" fillId="12" borderId="52" xfId="0" applyFont="1" applyFill="1" applyBorder="1" applyAlignment="1">
      <alignment horizontal="center" vertical="center" wrapText="1"/>
    </xf>
    <xf numFmtId="0" fontId="5" fillId="0" borderId="45" xfId="0" applyFont="1" applyBorder="1" applyAlignment="1">
      <alignment horizontal="center" vertical="center" wrapText="1"/>
    </xf>
    <xf numFmtId="0" fontId="17" fillId="12" borderId="60" xfId="0" applyFont="1" applyFill="1" applyBorder="1" applyAlignment="1">
      <alignment horizontal="center" vertical="center" wrapText="1"/>
    </xf>
    <xf numFmtId="0" fontId="17" fillId="12" borderId="43" xfId="0" applyFont="1" applyFill="1" applyBorder="1" applyAlignment="1">
      <alignment horizontal="center" vertical="center" wrapText="1"/>
    </xf>
    <xf numFmtId="0" fontId="17" fillId="12" borderId="40"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17" fillId="12" borderId="14" xfId="0" applyFont="1" applyFill="1" applyBorder="1" applyAlignment="1">
      <alignment horizontal="center" vertical="center" wrapText="1"/>
    </xf>
    <xf numFmtId="0" fontId="17" fillId="12" borderId="42" xfId="0" applyFont="1" applyFill="1" applyBorder="1" applyAlignment="1">
      <alignment horizontal="center" vertical="center" wrapText="1"/>
    </xf>
    <xf numFmtId="0" fontId="5" fillId="13" borderId="49" xfId="0" applyFont="1" applyFill="1" applyBorder="1" applyAlignment="1">
      <alignment horizontal="center" vertical="center" wrapText="1"/>
    </xf>
    <xf numFmtId="0" fontId="5" fillId="13" borderId="43" xfId="0" applyFont="1" applyFill="1" applyBorder="1" applyAlignment="1">
      <alignment horizontal="center" vertical="center" wrapText="1"/>
    </xf>
    <xf numFmtId="0" fontId="5" fillId="13" borderId="40" xfId="0" applyFont="1" applyFill="1" applyBorder="1" applyAlignment="1">
      <alignment horizontal="center" vertical="center" wrapText="1"/>
    </xf>
    <xf numFmtId="49" fontId="12" fillId="3" borderId="25" xfId="0" applyNumberFormat="1" applyFont="1" applyFill="1" applyBorder="1" applyAlignment="1">
      <alignment horizontal="center" vertical="center" wrapText="1"/>
    </xf>
    <xf numFmtId="49" fontId="12" fillId="3" borderId="26" xfId="0" applyNumberFormat="1" applyFont="1" applyFill="1" applyBorder="1" applyAlignment="1">
      <alignment horizontal="center" vertical="center" wrapText="1"/>
    </xf>
    <xf numFmtId="0" fontId="12" fillId="3" borderId="83"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2" fillId="3" borderId="85" xfId="0" applyFont="1" applyFill="1" applyBorder="1" applyAlignment="1">
      <alignment horizontal="center" vertical="center" wrapText="1"/>
    </xf>
    <xf numFmtId="0" fontId="31" fillId="7" borderId="74" xfId="0" applyFont="1" applyFill="1" applyBorder="1" applyAlignment="1">
      <alignment horizontal="justify" vertical="center" wrapText="1"/>
    </xf>
    <xf numFmtId="0" fontId="31" fillId="7" borderId="75" xfId="0" applyFont="1" applyFill="1" applyBorder="1" applyAlignment="1">
      <alignment horizontal="justify" vertical="center" wrapText="1"/>
    </xf>
    <xf numFmtId="0" fontId="31" fillId="7" borderId="76" xfId="0" applyFont="1" applyFill="1" applyBorder="1" applyAlignment="1">
      <alignment horizontal="justify" vertical="center" wrapText="1"/>
    </xf>
    <xf numFmtId="0" fontId="28" fillId="16" borderId="72"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66" xfId="0" applyFont="1" applyFill="1" applyBorder="1" applyAlignment="1">
      <alignment horizontal="center" vertical="center"/>
    </xf>
    <xf numFmtId="0" fontId="28" fillId="16" borderId="1" xfId="0" applyFont="1" applyFill="1" applyBorder="1" applyAlignment="1">
      <alignment horizontal="center" vertical="center"/>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83" xfId="0" applyFont="1" applyFill="1" applyBorder="1" applyAlignment="1">
      <alignment horizontal="center" vertical="center" wrapText="1"/>
    </xf>
    <xf numFmtId="0" fontId="12" fillId="4" borderId="84" xfId="0" applyFont="1" applyFill="1" applyBorder="1" applyAlignment="1">
      <alignment horizontal="center" vertical="center" wrapText="1"/>
    </xf>
    <xf numFmtId="0" fontId="12" fillId="4" borderId="85" xfId="0" applyFont="1" applyFill="1" applyBorder="1" applyAlignment="1">
      <alignment horizontal="center" vertical="center" wrapText="1"/>
    </xf>
    <xf numFmtId="0" fontId="33" fillId="11" borderId="74" xfId="0" applyFont="1" applyFill="1" applyBorder="1" applyAlignment="1">
      <alignment horizontal="justify" vertical="center" wrapText="1"/>
    </xf>
    <xf numFmtId="0" fontId="33" fillId="11" borderId="75" xfId="0" applyFont="1" applyFill="1" applyBorder="1" applyAlignment="1">
      <alignment horizontal="justify" vertical="center" wrapText="1"/>
    </xf>
    <xf numFmtId="0" fontId="33" fillId="11" borderId="76" xfId="0" applyFont="1" applyFill="1" applyBorder="1" applyAlignment="1">
      <alignment horizontal="justify" vertical="center" wrapText="1"/>
    </xf>
    <xf numFmtId="0" fontId="28" fillId="17" borderId="72" xfId="0" applyFont="1" applyFill="1" applyBorder="1" applyAlignment="1">
      <alignment horizontal="center" vertical="center"/>
    </xf>
    <xf numFmtId="0" fontId="28" fillId="17" borderId="2" xfId="0" applyFont="1" applyFill="1" applyBorder="1" applyAlignment="1">
      <alignment horizontal="center" vertical="center"/>
    </xf>
    <xf numFmtId="0" fontId="28" fillId="17" borderId="66" xfId="0" applyFont="1" applyFill="1" applyBorder="1" applyAlignment="1">
      <alignment horizontal="center" vertical="center"/>
    </xf>
    <xf numFmtId="0" fontId="28" fillId="17" borderId="1" xfId="0" applyFont="1" applyFill="1" applyBorder="1" applyAlignment="1">
      <alignment horizontal="center" vertical="center"/>
    </xf>
    <xf numFmtId="0" fontId="12" fillId="5" borderId="89" xfId="0" applyFont="1" applyFill="1" applyBorder="1" applyAlignment="1">
      <alignment horizontal="center" vertical="center" wrapText="1"/>
    </xf>
    <xf numFmtId="0" fontId="12" fillId="5" borderId="90" xfId="0" applyFont="1" applyFill="1" applyBorder="1" applyAlignment="1">
      <alignment horizontal="center" vertical="center" wrapText="1"/>
    </xf>
    <xf numFmtId="0" fontId="12" fillId="5" borderId="91" xfId="0" applyFont="1" applyFill="1" applyBorder="1" applyAlignment="1">
      <alignment horizontal="center" vertical="center" wrapText="1"/>
    </xf>
    <xf numFmtId="49" fontId="12" fillId="5" borderId="92" xfId="0" applyNumberFormat="1" applyFont="1" applyFill="1" applyBorder="1" applyAlignment="1">
      <alignment horizontal="center" vertical="center" wrapText="1"/>
    </xf>
    <xf numFmtId="49" fontId="12" fillId="5" borderId="93" xfId="0" applyNumberFormat="1" applyFont="1" applyFill="1" applyBorder="1" applyAlignment="1">
      <alignment horizontal="center" vertical="center" wrapText="1"/>
    </xf>
    <xf numFmtId="49" fontId="12" fillId="5" borderId="94" xfId="0" applyNumberFormat="1" applyFont="1" applyFill="1" applyBorder="1" applyAlignment="1">
      <alignment horizontal="center" vertical="center" wrapText="1"/>
    </xf>
    <xf numFmtId="0" fontId="37" fillId="8" borderId="74" xfId="0" applyFont="1" applyFill="1" applyBorder="1" applyAlignment="1">
      <alignment horizontal="justify" vertical="center" wrapText="1"/>
    </xf>
    <xf numFmtId="0" fontId="37" fillId="8" borderId="75" xfId="0" applyFont="1" applyFill="1" applyBorder="1" applyAlignment="1">
      <alignment horizontal="justify" vertical="center" wrapText="1"/>
    </xf>
    <xf numFmtId="0" fontId="37" fillId="8" borderId="76" xfId="0" applyFont="1" applyFill="1" applyBorder="1" applyAlignment="1">
      <alignment horizontal="justify" vertical="center" wrapText="1"/>
    </xf>
    <xf numFmtId="0" fontId="28" fillId="18" borderId="72" xfId="0" applyFont="1" applyFill="1" applyBorder="1" applyAlignment="1">
      <alignment horizontal="center" vertical="center"/>
    </xf>
    <xf numFmtId="0" fontId="28" fillId="18" borderId="2" xfId="0" applyFont="1" applyFill="1" applyBorder="1" applyAlignment="1">
      <alignment horizontal="center" vertical="center"/>
    </xf>
    <xf numFmtId="0" fontId="28" fillId="18" borderId="66" xfId="0" applyFont="1" applyFill="1" applyBorder="1" applyAlignment="1">
      <alignment horizontal="center" vertical="center" wrapText="1"/>
    </xf>
    <xf numFmtId="0" fontId="28" fillId="18" borderId="1" xfId="0" applyFont="1" applyFill="1" applyBorder="1" applyAlignment="1">
      <alignment horizontal="center" vertical="center" wrapText="1"/>
    </xf>
    <xf numFmtId="49" fontId="8" fillId="19" borderId="78" xfId="0" applyNumberFormat="1" applyFont="1" applyFill="1" applyBorder="1" applyAlignment="1">
      <alignment horizontal="center" vertical="center" wrapText="1"/>
    </xf>
    <xf numFmtId="49" fontId="8" fillId="19" borderId="79" xfId="0" applyNumberFormat="1" applyFont="1" applyFill="1" applyBorder="1" applyAlignment="1">
      <alignment horizontal="center" vertical="center" wrapText="1"/>
    </xf>
    <xf numFmtId="0" fontId="0" fillId="0" borderId="79" xfId="0" applyBorder="1" applyAlignment="1">
      <alignment vertical="center" wrapText="1"/>
    </xf>
    <xf numFmtId="0" fontId="0" fillId="0" borderId="80" xfId="0" applyBorder="1" applyAlignment="1">
      <alignment vertical="center" wrapText="1"/>
    </xf>
    <xf numFmtId="0" fontId="2" fillId="19" borderId="8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20" borderId="81" xfId="0" applyFont="1" applyFill="1" applyBorder="1" applyAlignment="1">
      <alignment horizontal="center" vertical="center" wrapText="1"/>
    </xf>
    <xf numFmtId="0" fontId="2" fillId="20" borderId="2" xfId="0" applyFont="1" applyFill="1" applyBorder="1" applyAlignment="1">
      <alignment horizontal="center" vertical="center" wrapText="1"/>
    </xf>
  </cellXfs>
  <cellStyles count="1">
    <cellStyle name="Normal" xfId="0" builtinId="0"/>
  </cellStyles>
  <dxfs count="283">
    <dxf>
      <font>
        <b val="0"/>
        <i val="0"/>
        <strike val="0"/>
        <condense val="0"/>
        <extend val="0"/>
        <outline val="0"/>
        <shadow val="0"/>
        <u val="none"/>
        <vertAlign val="baseline"/>
        <sz val="10"/>
        <color auto="1"/>
        <name val="Arial"/>
        <scheme val="none"/>
      </font>
      <numFmt numFmtId="0" formatCode="General"/>
      <alignment horizontal="justify" vertical="justify"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justify" vertical="justify"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justify" vertical="justify"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protection locked="1" hidden="0"/>
    </dxf>
    <dxf>
      <border>
        <bottom style="thick">
          <color rgb="FF403151"/>
        </bottom>
      </border>
    </dxf>
    <dxf>
      <font>
        <b/>
        <i val="0"/>
        <strike val="0"/>
        <condense val="0"/>
        <extend val="0"/>
        <outline val="0"/>
        <shadow val="0"/>
        <u val="none"/>
        <vertAlign val="baseline"/>
        <sz val="10"/>
        <color theme="0"/>
        <name val="Perpetua"/>
        <scheme val="none"/>
      </font>
      <alignment horizontal="center" vertical="center" textRotation="0" wrapText="1" indent="0" justifyLastLine="0" shrinkToFit="0" readingOrder="0"/>
      <border diagonalUp="0" diagonalDown="0" outline="0">
        <left/>
        <right/>
        <top/>
        <bottom/>
      </border>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0"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alignment horizontal="justify" vertical="center" textRotation="0" wrapText="1" indent="0" justifyLastLine="0" shrinkToFit="0" readingOrder="0"/>
      <protection locked="1" hidden="0"/>
    </dxf>
    <dxf>
      <border>
        <bottom style="thick">
          <color rgb="FF403151"/>
        </bottom>
      </border>
    </dxf>
    <dxf>
      <font>
        <b/>
        <i val="0"/>
        <strike val="0"/>
        <condense val="0"/>
        <extend val="0"/>
        <outline val="0"/>
        <shadow val="0"/>
        <u val="none"/>
        <vertAlign val="baseline"/>
        <sz val="10"/>
        <color theme="0"/>
        <name val="Perpetua"/>
        <scheme val="none"/>
      </font>
      <alignment horizontal="center" vertical="center" textRotation="0" wrapText="1" indent="0" justifyLastLine="0" shrinkToFit="0" readingOrder="0"/>
      <border diagonalUp="0" diagonalDown="0" outline="0">
        <left/>
        <right/>
        <top/>
        <bottom/>
      </border>
      <protection locked="1" hidden="0"/>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color theme="0"/>
      </font>
    </dxf>
    <dxf>
      <font>
        <color theme="6" tint="0.79998168889431442"/>
      </font>
    </dxf>
    <dxf>
      <font>
        <b val="0"/>
        <strike val="0"/>
        <outline val="0"/>
        <shadow val="0"/>
        <u val="none"/>
        <vertAlign val="baseline"/>
        <sz val="10"/>
        <color auto="1"/>
        <name val="Arial"/>
        <scheme val="none"/>
      </font>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justify" vertical="center" textRotation="0" wrapText="1" indent="0" justifyLastLine="0" shrinkToFit="0" readingOrder="0"/>
      <protection locked="0"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strike val="0"/>
        <outline val="0"/>
        <shadow val="0"/>
        <u val="none"/>
        <vertAlign val="baseline"/>
        <sz val="10"/>
        <color auto="1"/>
        <name val="Arial"/>
        <scheme val="none"/>
      </font>
      <alignment horizontal="justify"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0"/>
        <color auto="1"/>
        <name val="Perpetua"/>
        <scheme val="none"/>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0" formatCode="Genera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alignment horizontal="justify" vertical="center" textRotation="0" wrapText="1" indent="0" justifyLastLine="0" shrinkToFit="0" readingOrder="0"/>
      <protection locked="1" hidden="0"/>
    </dxf>
    <dxf>
      <border>
        <bottom style="thick">
          <color theme="7" tint="-0.499984740745262"/>
        </bottom>
      </border>
    </dxf>
    <dxf>
      <font>
        <b/>
        <i val="0"/>
        <strike val="0"/>
        <condense val="0"/>
        <extend val="0"/>
        <outline val="0"/>
        <shadow val="0"/>
        <u val="none"/>
        <vertAlign val="baseline"/>
        <sz val="10"/>
        <color theme="0"/>
        <name val="Perpetua"/>
        <family val="1"/>
        <scheme val="none"/>
      </font>
      <fill>
        <patternFill patternType="solid">
          <fgColor indexed="64"/>
          <bgColor theme="7"/>
        </patternFill>
      </fill>
      <alignment horizontal="center" vertical="center" textRotation="0" wrapText="1" indent="0" justifyLastLine="0" shrinkToFit="0" readingOrder="0"/>
      <border diagonalUp="0" diagonalDown="0" outline="0">
        <left/>
        <right/>
        <top/>
        <bottom/>
      </border>
      <protection locked="1" hidden="0"/>
    </dxf>
    <dxf>
      <font>
        <color theme="6" tint="0.79998168889431442"/>
      </font>
    </dxf>
    <dxf>
      <font>
        <color theme="0"/>
      </font>
    </dxf>
    <dxf>
      <font>
        <color theme="6" tint="0.79998168889431442"/>
      </font>
    </dxf>
    <dxf>
      <font>
        <color theme="6" tint="0.79998168889431442"/>
      </font>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1" formatCode="0"/>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strike val="0"/>
        <outline val="0"/>
        <shadow val="0"/>
        <u val="none"/>
        <vertAlign val="baseline"/>
        <sz val="10"/>
        <color auto="1"/>
        <name val="Arial"/>
        <scheme val="none"/>
      </font>
      <alignment horizontal="justify" vertical="center" textRotation="0" wrapText="1" indent="0" justifyLastLine="0" shrinkToFit="0" readingOrder="0"/>
      <protection locked="1" hidden="0"/>
    </dxf>
    <dxf>
      <border>
        <bottom style="thick">
          <color theme="6" tint="-0.499984740745262"/>
        </bottom>
      </border>
    </dxf>
    <dxf>
      <font>
        <b/>
        <i val="0"/>
        <strike val="0"/>
        <condense val="0"/>
        <extend val="0"/>
        <outline val="0"/>
        <shadow val="0"/>
        <u val="none"/>
        <vertAlign val="baseline"/>
        <sz val="10"/>
        <color auto="1"/>
        <name val="Perpetua"/>
        <scheme val="none"/>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style="thick">
          <color auto="1"/>
        </horizontal>
      </border>
      <protection locked="1" hidden="0"/>
    </dxf>
    <dxf>
      <font>
        <b val="0"/>
        <strike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0" formatCode="General"/>
      <alignment horizontal="justify" vertical="center" textRotation="0" wrapText="1" indent="0" justifyLastLine="0" shrinkToFit="0" readingOrder="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1" hidden="0"/>
    </dxf>
    <dxf>
      <font>
        <b val="0"/>
        <strike val="0"/>
        <outline val="0"/>
        <shadow val="0"/>
        <u val="none"/>
        <vertAlign val="baseline"/>
        <sz val="10"/>
        <color auto="1"/>
        <name val="Arial"/>
        <scheme val="none"/>
      </font>
      <alignment horizontal="justify" vertical="center" textRotation="0" wrapText="1" indent="0" justifyLastLine="0" shrinkToFit="0" readingOrder="0"/>
      <protection locked="1" hidden="0"/>
    </dxf>
    <dxf>
      <border>
        <bottom style="medium">
          <color indexed="64"/>
        </bottom>
      </border>
    </dxf>
    <dxf>
      <font>
        <b/>
        <i val="0"/>
        <strike val="0"/>
        <condense val="0"/>
        <extend val="0"/>
        <outline val="0"/>
        <shadow val="0"/>
        <u val="none"/>
        <vertAlign val="baseline"/>
        <sz val="10"/>
        <color theme="0"/>
        <name val="Perpetua"/>
        <family val="1"/>
        <scheme val="none"/>
      </font>
      <fill>
        <patternFill patternType="solid">
          <fgColor indexed="64"/>
          <bgColor theme="6"/>
        </patternFill>
      </fill>
      <alignment horizontal="center" vertical="center" textRotation="0" wrapText="1" indent="0" justifyLastLine="0" shrinkToFit="0" readingOrder="0"/>
      <border diagonalUp="0" diagonalDown="0">
        <left/>
        <right/>
        <top/>
        <bottom/>
        <vertical/>
        <horizontal/>
      </border>
      <protection locked="1" hidden="0"/>
    </dxf>
    <dxf>
      <font>
        <color theme="6" tint="0.79998168889431442"/>
      </font>
    </dxf>
    <dxf>
      <font>
        <color theme="6" tint="0.79998168889431442"/>
      </font>
    </dxf>
    <dxf>
      <font>
        <b val="0"/>
      </font>
      <alignment horizontal="center" vertical="center" textRotation="0" wrapText="1" indent="0" justifyLastLine="0" shrinkToFit="0" readingOrder="0"/>
      <protection locked="1" hidden="0"/>
    </dxf>
    <dxf>
      <font>
        <b/>
      </font>
      <numFmt numFmtId="1" formatCode="0"/>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protection locked="0" hidden="0"/>
    </dxf>
    <dxf>
      <font>
        <b val="0"/>
      </font>
      <alignment horizontal="justify" vertical="center" textRotation="0" wrapText="1" indent="0" justifyLastLine="0" shrinkToFit="0" readingOrder="0"/>
      <protection locked="1" hidden="0"/>
    </dxf>
    <dxf>
      <border>
        <bottom style="thick">
          <color theme="8" tint="-0.499984740745262"/>
        </bottom>
      </border>
    </dxf>
    <dxf>
      <font>
        <b/>
        <i val="0"/>
        <strike val="0"/>
        <condense val="0"/>
        <extend val="0"/>
        <outline val="0"/>
        <shadow val="0"/>
        <u val="none"/>
        <vertAlign val="baseline"/>
        <sz val="10"/>
        <color auto="1"/>
        <name val="Perpetua"/>
        <scheme val="none"/>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style="thick">
          <color auto="1"/>
        </horizontal>
      </border>
      <protection locked="1" hidden="0"/>
    </dxf>
    <dxf>
      <font>
        <b val="0"/>
      </font>
      <numFmt numFmtId="0" formatCode="General"/>
      <alignment horizontal="justify" vertical="center" textRotation="0" wrapText="1" indent="0" justifyLastLine="0" shrinkToFit="0" readingOrder="0"/>
      <protection locked="1" hidden="0"/>
    </dxf>
    <dxf>
      <font>
        <b val="0"/>
      </font>
      <numFmt numFmtId="0" formatCode="General"/>
      <alignment horizontal="justify"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0" formatCode="General"/>
      <alignment horizontal="justify" vertical="center" textRotation="0" wrapText="1" indent="0" justifyLastLine="0" shrinkToFit="0" readingOrder="0"/>
    </dxf>
    <dxf>
      <font>
        <b val="0"/>
      </font>
      <numFmt numFmtId="0" formatCode="General"/>
      <alignment horizontal="justify" vertical="center" textRotation="0" wrapText="1" indent="0" justifyLastLine="0" shrinkToFit="0" readingOrder="0"/>
      <protection locked="1" hidden="0"/>
    </dxf>
    <dxf>
      <font>
        <b val="0"/>
      </font>
      <numFmt numFmtId="0" formatCode="General"/>
      <alignment horizontal="center" vertical="center" textRotation="0" wrapText="1" indent="0" justifyLastLine="0" shrinkToFit="0" readingOrder="0"/>
      <protection locked="1" hidden="0"/>
    </dxf>
    <dxf>
      <font>
        <b val="0"/>
      </font>
      <numFmt numFmtId="0" formatCode="General"/>
      <alignment horizontal="center" vertical="center" textRotation="0" wrapText="1" indent="0" justifyLastLine="0" shrinkToFit="0" readingOrder="0"/>
      <protection locked="1" hidden="0"/>
    </dxf>
    <dxf>
      <font>
        <b val="0"/>
      </font>
      <numFmt numFmtId="0" formatCode="General"/>
      <alignment horizontal="center" vertical="center" textRotation="0" wrapText="1" indent="0" justifyLastLine="0" shrinkToFit="0" readingOrder="0"/>
      <protection locked="1" hidden="0"/>
    </dxf>
    <dxf>
      <font>
        <b val="0"/>
      </font>
      <numFmt numFmtId="0" formatCode="General"/>
      <alignment horizontal="center" vertical="center" textRotation="0" wrapText="1" indent="0" justifyLastLine="0" shrinkToFit="0" readingOrder="0"/>
      <protection locked="1" hidden="0"/>
    </dxf>
    <dxf>
      <font>
        <b val="0"/>
      </font>
      <numFmt numFmtId="0" formatCode="General"/>
      <alignment horizontal="justify" vertical="center" textRotation="0" wrapText="1" indent="0" justifyLastLine="0" shrinkToFit="0" readingOrder="0"/>
      <protection locked="1" hidden="0"/>
    </dxf>
    <dxf>
      <font>
        <b val="0"/>
      </font>
      <numFmt numFmtId="0" formatCode="General"/>
      <alignment horizontal="justify" vertical="center" textRotation="0" wrapText="1" indent="0" justifyLastLine="0" shrinkToFit="0" readingOrder="0"/>
      <protection locked="1" hidden="0"/>
    </dxf>
    <dxf>
      <font>
        <b val="0"/>
      </font>
      <alignment horizontal="justify" vertical="center" textRotation="0" wrapText="1" indent="0" justifyLastLine="0" shrinkToFit="0" readingOrder="0"/>
      <protection locked="1" hidden="0"/>
    </dxf>
    <dxf>
      <font>
        <b/>
        <i val="0"/>
        <strike val="0"/>
        <condense val="0"/>
        <extend val="0"/>
        <outline val="0"/>
        <shadow val="0"/>
        <u val="none"/>
        <vertAlign val="baseline"/>
        <sz val="10"/>
        <color theme="0"/>
        <name val="Perpetua"/>
        <family val="1"/>
        <scheme val="none"/>
      </font>
      <fill>
        <patternFill>
          <fgColor indexed="64"/>
          <bgColor theme="8"/>
        </patternFill>
      </fill>
      <alignment horizontal="center" vertical="center" textRotation="0" wrapText="1" indent="0" justifyLastLine="0" shrinkToFit="0" readingOrder="0"/>
      <protection locked="1" hidden="0"/>
    </dxf>
    <dxf>
      <font>
        <color auto="1"/>
      </font>
      <fill>
        <patternFill>
          <bgColor rgb="FFFF0000"/>
        </patternFill>
      </fill>
    </dxf>
    <dxf>
      <font>
        <color auto="1"/>
      </font>
      <fill>
        <patternFill>
          <bgColor rgb="FFFFFF00"/>
        </patternFill>
      </fill>
    </dxf>
    <dxf>
      <font>
        <color auto="1"/>
      </font>
      <fill>
        <patternFill>
          <bgColor rgb="FF00B050"/>
        </patternFill>
      </fill>
    </dxf>
    <dxf>
      <font>
        <color theme="0" tint="-4.9989318521683403E-2"/>
      </font>
    </dxf>
    <dxf>
      <font>
        <color theme="0"/>
      </font>
    </dxf>
    <dxf>
      <font>
        <color theme="4" tint="0.79998168889431442"/>
      </font>
    </dxf>
    <dxf>
      <font>
        <color theme="0"/>
      </font>
    </dxf>
    <dxf>
      <font>
        <color theme="6" tint="0.79998168889431442"/>
      </font>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border>
        <bottom style="thick">
          <color theme="5" tint="-0.499984740745262"/>
        </bottom>
      </border>
    </dxf>
    <dxf>
      <font>
        <b/>
        <i val="0"/>
        <strike val="0"/>
        <condense val="0"/>
        <extend val="0"/>
        <outline val="0"/>
        <shadow val="0"/>
        <u val="none"/>
        <vertAlign val="baseline"/>
        <sz val="10"/>
        <color theme="0"/>
        <name val="Perpetua"/>
        <family val="1"/>
        <scheme val="none"/>
      </font>
      <fill>
        <patternFill>
          <fgColor indexed="64"/>
          <bgColor theme="5"/>
        </patternFill>
      </fill>
      <alignment horizontal="center" vertical="center" textRotation="0" wrapText="1" indent="0" justifyLastLine="0" shrinkToFit="0" readingOrder="0"/>
      <border diagonalUp="0" diagonalDown="0" outline="0">
        <left/>
        <right/>
        <top/>
        <bottom/>
      </border>
      <protection locked="1"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border>
        <bottom style="thick">
          <color theme="5" tint="-0.499984740745262"/>
        </bottom>
      </border>
    </dxf>
    <dxf>
      <font>
        <b/>
        <i val="0"/>
        <strike val="0"/>
        <condense val="0"/>
        <extend val="0"/>
        <outline val="0"/>
        <shadow val="0"/>
        <u val="none"/>
        <vertAlign val="baseline"/>
        <sz val="10"/>
        <color theme="0"/>
        <name val="Perpetua"/>
        <family val="1"/>
        <scheme val="none"/>
      </font>
      <fill>
        <patternFill>
          <fgColor indexed="64"/>
          <bgColor theme="5"/>
        </patternFill>
      </fill>
      <alignment horizontal="center" vertical="center" textRotation="0" wrapText="1" indent="0" justifyLastLine="0" shrinkToFit="0" readingOrder="0"/>
      <border diagonalUp="0" diagonalDown="0" outline="0">
        <left/>
        <right/>
        <top/>
        <bottom/>
      </border>
      <protection locked="1"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font>
        <b/>
      </font>
      <numFmt numFmtId="0" formatCode="General"/>
      <alignment horizontal="center"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numFmt numFmtId="0" formatCode="General"/>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1" hidden="0"/>
    </dxf>
    <dxf>
      <border>
        <bottom style="thick">
          <color theme="5" tint="-0.499984740745262"/>
        </bottom>
      </border>
    </dxf>
    <dxf>
      <font>
        <b/>
        <i val="0"/>
        <strike val="0"/>
        <condense val="0"/>
        <extend val="0"/>
        <outline val="0"/>
        <shadow val="0"/>
        <u val="none"/>
        <vertAlign val="baseline"/>
        <sz val="10"/>
        <color auto="1"/>
        <name val="Perpetua"/>
        <scheme val="none"/>
      </font>
      <fill>
        <patternFill patternType="none">
          <fgColor indexed="64"/>
          <bgColor auto="1"/>
        </patternFill>
      </fill>
      <alignment horizontal="center" vertical="center" textRotation="0" wrapText="1" indent="0" justifyLastLine="0" shrinkToFit="0" readingOrder="0"/>
      <border diagonalUp="0" diagonalDown="0">
        <left/>
        <right/>
        <top/>
        <bottom/>
      </border>
      <protection locked="1"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border>
        <bottom style="thick">
          <color theme="5" tint="-0.499984740745262"/>
        </bottom>
      </border>
    </dxf>
    <dxf>
      <font>
        <b/>
        <i val="0"/>
        <strike val="0"/>
        <condense val="0"/>
        <extend val="0"/>
        <outline val="0"/>
        <shadow val="0"/>
        <u val="none"/>
        <vertAlign val="baseline"/>
        <sz val="10"/>
        <color theme="0"/>
        <name val="Perpetua"/>
        <family val="1"/>
        <scheme val="none"/>
      </font>
      <fill>
        <patternFill>
          <fgColor indexed="64"/>
          <bgColor theme="5"/>
        </patternFill>
      </fill>
      <alignment horizontal="center" vertical="center" textRotation="0" wrapText="1" indent="0" justifyLastLine="0" shrinkToFit="0" readingOrder="0"/>
      <border diagonalUp="0" diagonalDown="0" outline="0">
        <left/>
        <right/>
        <top/>
        <bottom/>
      </border>
      <protection locked="1" hidden="0"/>
    </dxf>
    <dxf>
      <alignment horizontal="center"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0" hidden="0"/>
    </dxf>
    <dxf>
      <alignment horizontal="justify" vertical="center" textRotation="0" wrapText="1" indent="0" justifyLastLine="0" shrinkToFit="0" readingOrder="0"/>
      <protection locked="1" hidden="0"/>
    </dxf>
    <dxf>
      <border>
        <bottom style="medium">
          <color indexed="64"/>
        </bottom>
      </border>
    </dxf>
    <dxf>
      <font>
        <b/>
        <i val="0"/>
        <strike val="0"/>
        <condense val="0"/>
        <extend val="0"/>
        <outline val="0"/>
        <shadow val="0"/>
        <u val="none"/>
        <vertAlign val="baseline"/>
        <sz val="10"/>
        <color theme="0"/>
        <name val="Perpetua"/>
        <scheme val="none"/>
      </font>
      <fill>
        <patternFill patternType="solid">
          <fgColor indexed="64"/>
          <bgColor theme="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colors>
    <mruColors>
      <color rgb="FF660066"/>
      <color rgb="FFFFFFCC"/>
      <color rgb="FFFFFF99"/>
      <color rgb="FFFF0000"/>
      <color rgb="FF33CC33"/>
      <color rgb="FF003300"/>
      <color rgb="FF0000CC"/>
      <color rgb="FFCC3300"/>
      <color rgb="FFFFCCCC"/>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Instructivo An.'!F1C1"/><Relationship Id="rId3" Type="http://schemas.openxmlformats.org/officeDocument/2006/relationships/hyperlink" Target="#An&#225;lisis!F1C1"/><Relationship Id="rId7" Type="http://schemas.openxmlformats.org/officeDocument/2006/relationships/hyperlink" Target="#Portafolio!F1C1"/><Relationship Id="rId2" Type="http://schemas.openxmlformats.org/officeDocument/2006/relationships/hyperlink" Target="#Identificaci&#243;n!F1C1"/><Relationship Id="rId1" Type="http://schemas.openxmlformats.org/officeDocument/2006/relationships/image" Target="../media/image1.png"/><Relationship Id="rId6" Type="http://schemas.openxmlformats.org/officeDocument/2006/relationships/hyperlink" Target="#'Instructivo Id.'!F1C1"/><Relationship Id="rId11" Type="http://schemas.openxmlformats.org/officeDocument/2006/relationships/hyperlink" Target="#'Plan de Mitigaci&#243;n'!F1C1"/><Relationship Id="rId5" Type="http://schemas.openxmlformats.org/officeDocument/2006/relationships/hyperlink" Target="#Administraci&#243;n!F1C1"/><Relationship Id="rId10" Type="http://schemas.openxmlformats.org/officeDocument/2006/relationships/hyperlink" Target="#'Instructivo Ad'!F1C1"/><Relationship Id="rId4" Type="http://schemas.openxmlformats.org/officeDocument/2006/relationships/hyperlink" Target="#Evaluaci&#243;n!F1C1"/><Relationship Id="rId9" Type="http://schemas.openxmlformats.org/officeDocument/2006/relationships/hyperlink" Target="#'Instructivo Ev.'!F1C1"/></Relationships>
</file>

<file path=xl/drawings/_rels/drawing10.xml.rels><?xml version="1.0" encoding="UTF-8" standalone="yes"?>
<Relationships xmlns="http://schemas.openxmlformats.org/package/2006/relationships"><Relationship Id="rId2" Type="http://schemas.openxmlformats.org/officeDocument/2006/relationships/hyperlink" Target="#INICIO!F1C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hyperlink" Target="#INICIO!F1C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INICIO!F1C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ICIO!F1C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ICIO!F1C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ICIO!F1C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INICIO!F1C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INICIO!F1C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hyperlink" Target="#INICIO!F1C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INICIO!F1C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hyperlink" Target="#INICIO!F1C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4"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xdr:col>
      <xdr:colOff>248485</xdr:colOff>
      <xdr:row>24</xdr:row>
      <xdr:rowOff>22194</xdr:rowOff>
    </xdr:from>
    <xdr:to>
      <xdr:col>7</xdr:col>
      <xdr:colOff>244668</xdr:colOff>
      <xdr:row>24</xdr:row>
      <xdr:rowOff>281605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010485" y="4751564"/>
          <a:ext cx="4568183" cy="259411"/>
        </a:xfrm>
        <a:prstGeom prst="rect">
          <a:avLst/>
        </a:prstGeom>
        <a:solidFill>
          <a:srgbClr val="FFFF00"/>
        </a:solidFill>
        <a:ln w="9525">
          <a:noFill/>
          <a:miter lim="800000"/>
          <a:headEnd/>
          <a:tailEnd/>
        </a:ln>
      </xdr:spPr>
      <xdr:txBody>
        <a:bodyPr vertOverflow="clip" wrap="square" lIns="36576" tIns="27432" rIns="36576" bIns="27432" anchor="ctr" upright="1"/>
        <a:lstStyle/>
        <a:p>
          <a:pPr algn="ctr" rtl="0">
            <a:defRPr sz="1000"/>
          </a:pPr>
          <a:r>
            <a:rPr lang="en-US" sz="1000" b="1" i="1" u="none" strike="noStrike" baseline="0">
              <a:solidFill>
                <a:srgbClr val="000000"/>
              </a:solidFill>
              <a:latin typeface="Arial"/>
              <a:cs typeface="Arial"/>
            </a:rPr>
            <a:t>Nota:  Seleccione la opción requerida con el botón izquierdo del ratón.</a:t>
          </a:r>
        </a:p>
      </xdr:txBody>
    </xdr:sp>
    <xdr:clientData/>
  </xdr:twoCellAnchor>
  <xdr:twoCellAnchor>
    <xdr:from>
      <xdr:col>3</xdr:col>
      <xdr:colOff>0</xdr:colOff>
      <xdr:row>11</xdr:row>
      <xdr:rowOff>51351</xdr:rowOff>
    </xdr:from>
    <xdr:to>
      <xdr:col>3</xdr:col>
      <xdr:colOff>2325</xdr:colOff>
      <xdr:row>12</xdr:row>
      <xdr:rowOff>132521</xdr:rowOff>
    </xdr:to>
    <xdr:sp macro="" textlink="">
      <xdr:nvSpPr>
        <xdr:cNvPr id="14" name="Line 15">
          <a:extLst>
            <a:ext uri="{FF2B5EF4-FFF2-40B4-BE49-F238E27FC236}">
              <a16:creationId xmlns:a16="http://schemas.microsoft.com/office/drawing/2014/main" id="{00000000-0008-0000-0000-00000E000000}"/>
            </a:ext>
          </a:extLst>
        </xdr:cNvPr>
        <xdr:cNvSpPr>
          <a:spLocks noChangeShapeType="1"/>
        </xdr:cNvSpPr>
      </xdr:nvSpPr>
      <xdr:spPr bwMode="auto">
        <a:xfrm flipH="1">
          <a:off x="3810000" y="2569264"/>
          <a:ext cx="2325" cy="246822"/>
        </a:xfrm>
        <a:prstGeom prst="line">
          <a:avLst/>
        </a:prstGeom>
        <a:noFill/>
        <a:ln w="9525">
          <a:solidFill>
            <a:srgbClr val="000000"/>
          </a:solidFill>
          <a:round/>
          <a:headEnd/>
          <a:tailEnd type="triangle" w="med" len="med"/>
        </a:ln>
      </xdr:spPr>
    </xdr:sp>
    <xdr:clientData/>
  </xdr:twoCellAnchor>
  <xdr:twoCellAnchor editAs="oneCell">
    <xdr:from>
      <xdr:col>0</xdr:col>
      <xdr:colOff>298190</xdr:colOff>
      <xdr:row>0</xdr:row>
      <xdr:rowOff>140819</xdr:rowOff>
    </xdr:from>
    <xdr:to>
      <xdr:col>1</xdr:col>
      <xdr:colOff>49697</xdr:colOff>
      <xdr:row>4</xdr:row>
      <xdr:rowOff>1600</xdr:rowOff>
    </xdr:to>
    <xdr:pic>
      <xdr:nvPicPr>
        <xdr:cNvPr id="17" name="Picture 8">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190" y="140819"/>
          <a:ext cx="513507" cy="589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115956</xdr:colOff>
      <xdr:row>10</xdr:row>
      <xdr:rowOff>24848</xdr:rowOff>
    </xdr:from>
    <xdr:to>
      <xdr:col>3</xdr:col>
      <xdr:colOff>654325</xdr:colOff>
      <xdr:row>10</xdr:row>
      <xdr:rowOff>298174</xdr:rowOff>
    </xdr:to>
    <xdr:sp macro="" textlink="">
      <xdr:nvSpPr>
        <xdr:cNvPr id="18" name="17 Rectángulo redondeado">
          <a:hlinkClick xmlns:r="http://schemas.openxmlformats.org/officeDocument/2006/relationships" r:id="rId2"/>
          <a:extLst>
            <a:ext uri="{FF2B5EF4-FFF2-40B4-BE49-F238E27FC236}">
              <a16:creationId xmlns:a16="http://schemas.microsoft.com/office/drawing/2014/main" id="{00000000-0008-0000-0000-000012000000}"/>
            </a:ext>
          </a:extLst>
        </xdr:cNvPr>
        <xdr:cNvSpPr/>
      </xdr:nvSpPr>
      <xdr:spPr bwMode="auto">
        <a:xfrm>
          <a:off x="3163956" y="2228022"/>
          <a:ext cx="1300369" cy="273326"/>
        </a:xfrm>
        <a:prstGeom prst="roundRect">
          <a:avLst/>
        </a:prstGeom>
        <a:ln>
          <a:headEnd type="none" w="med" len="med"/>
          <a:tailEnd type="none" w="med" len="med"/>
        </a:ln>
        <a:scene3d>
          <a:camera prst="orthographicFront"/>
          <a:lightRig rig="threePt" dir="t"/>
        </a:scene3d>
        <a:sp3d>
          <a:bevelT/>
        </a:sp3d>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ctr" upright="1"/>
        <a:lstStyle/>
        <a:p>
          <a:pPr algn="ctr"/>
          <a:r>
            <a:rPr lang="es-CR" sz="1000" b="1"/>
            <a:t>Identificación</a:t>
          </a:r>
        </a:p>
      </xdr:txBody>
    </xdr:sp>
    <xdr:clientData/>
  </xdr:twoCellAnchor>
  <xdr:twoCellAnchor>
    <xdr:from>
      <xdr:col>2</xdr:col>
      <xdr:colOff>107674</xdr:colOff>
      <xdr:row>13</xdr:row>
      <xdr:rowOff>24848</xdr:rowOff>
    </xdr:from>
    <xdr:to>
      <xdr:col>3</xdr:col>
      <xdr:colOff>654326</xdr:colOff>
      <xdr:row>14</xdr:row>
      <xdr:rowOff>1</xdr:rowOff>
    </xdr:to>
    <xdr:sp macro="" textlink="">
      <xdr:nvSpPr>
        <xdr:cNvPr id="19" name="18 Rectángulo redondeado">
          <a:hlinkClick xmlns:r="http://schemas.openxmlformats.org/officeDocument/2006/relationships" r:id="rId3"/>
          <a:extLst>
            <a:ext uri="{FF2B5EF4-FFF2-40B4-BE49-F238E27FC236}">
              <a16:creationId xmlns:a16="http://schemas.microsoft.com/office/drawing/2014/main" id="{00000000-0008-0000-0000-000013000000}"/>
            </a:ext>
          </a:extLst>
        </xdr:cNvPr>
        <xdr:cNvSpPr/>
      </xdr:nvSpPr>
      <xdr:spPr bwMode="auto">
        <a:xfrm>
          <a:off x="3155674" y="3172239"/>
          <a:ext cx="1308652" cy="289892"/>
        </a:xfrm>
        <a:prstGeom prst="roundRect">
          <a:avLst/>
        </a:prstGeom>
        <a:ln>
          <a:headEnd type="none" w="med" len="med"/>
          <a:tailEnd type="none" w="med" len="med"/>
        </a:ln>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wrap="square" lIns="18288" tIns="0" rIns="0" bIns="0" rtlCol="0" anchor="ctr" upright="1"/>
        <a:lstStyle/>
        <a:p>
          <a:pPr algn="ctr"/>
          <a:r>
            <a:rPr lang="es-CR" sz="1000" b="1"/>
            <a:t>Análisis</a:t>
          </a:r>
        </a:p>
      </xdr:txBody>
    </xdr:sp>
    <xdr:clientData/>
  </xdr:twoCellAnchor>
  <xdr:twoCellAnchor>
    <xdr:from>
      <xdr:col>2</xdr:col>
      <xdr:colOff>115962</xdr:colOff>
      <xdr:row>16</xdr:row>
      <xdr:rowOff>0</xdr:rowOff>
    </xdr:from>
    <xdr:to>
      <xdr:col>3</xdr:col>
      <xdr:colOff>662614</xdr:colOff>
      <xdr:row>16</xdr:row>
      <xdr:rowOff>289892</xdr:rowOff>
    </xdr:to>
    <xdr:sp macro="" textlink="">
      <xdr:nvSpPr>
        <xdr:cNvPr id="20" name="19 Rectángulo redondeado">
          <a:hlinkClick xmlns:r="http://schemas.openxmlformats.org/officeDocument/2006/relationships" r:id="rId4"/>
          <a:extLst>
            <a:ext uri="{FF2B5EF4-FFF2-40B4-BE49-F238E27FC236}">
              <a16:creationId xmlns:a16="http://schemas.microsoft.com/office/drawing/2014/main" id="{00000000-0008-0000-0000-000014000000}"/>
            </a:ext>
          </a:extLst>
        </xdr:cNvPr>
        <xdr:cNvSpPr/>
      </xdr:nvSpPr>
      <xdr:spPr bwMode="auto">
        <a:xfrm>
          <a:off x="3163962" y="4091609"/>
          <a:ext cx="1308652" cy="289892"/>
        </a:xfrm>
        <a:prstGeom prst="roundRect">
          <a:avLst/>
        </a:prstGeom>
        <a:ln>
          <a:headEnd type="none" w="med" len="med"/>
          <a:tailEnd type="none" w="med" len="med"/>
        </a:ln>
        <a:scene3d>
          <a:camera prst="orthographicFront"/>
          <a:lightRig rig="threePt" dir="t"/>
        </a:scene3d>
        <a:sp3d>
          <a:bevelT/>
        </a:sp3d>
      </xdr:spPr>
      <xdr:style>
        <a:lnRef idx="1">
          <a:schemeClr val="accent3"/>
        </a:lnRef>
        <a:fillRef idx="2">
          <a:schemeClr val="accent3"/>
        </a:fillRef>
        <a:effectRef idx="1">
          <a:schemeClr val="accent3"/>
        </a:effectRef>
        <a:fontRef idx="minor">
          <a:schemeClr val="dk1"/>
        </a:fontRef>
      </xdr:style>
      <xdr:txBody>
        <a:bodyPr vertOverflow="clip" horzOverflow="clip" wrap="square" lIns="18288" tIns="0" rIns="0" bIns="0" rtlCol="0" anchor="ctr" upright="1"/>
        <a:lstStyle/>
        <a:p>
          <a:pPr algn="ctr"/>
          <a:r>
            <a:rPr lang="es-CR" sz="1000" b="1"/>
            <a:t>Evaluación</a:t>
          </a:r>
        </a:p>
      </xdr:txBody>
    </xdr:sp>
    <xdr:clientData/>
  </xdr:twoCellAnchor>
  <xdr:twoCellAnchor>
    <xdr:from>
      <xdr:col>2</xdr:col>
      <xdr:colOff>115962</xdr:colOff>
      <xdr:row>19</xdr:row>
      <xdr:rowOff>0</xdr:rowOff>
    </xdr:from>
    <xdr:to>
      <xdr:col>3</xdr:col>
      <xdr:colOff>662614</xdr:colOff>
      <xdr:row>19</xdr:row>
      <xdr:rowOff>289892</xdr:rowOff>
    </xdr:to>
    <xdr:sp macro="" textlink="">
      <xdr:nvSpPr>
        <xdr:cNvPr id="21" name="20 Rectángulo redondeado">
          <a:hlinkClick xmlns:r="http://schemas.openxmlformats.org/officeDocument/2006/relationships" r:id="rId5"/>
          <a:extLst>
            <a:ext uri="{FF2B5EF4-FFF2-40B4-BE49-F238E27FC236}">
              <a16:creationId xmlns:a16="http://schemas.microsoft.com/office/drawing/2014/main" id="{00000000-0008-0000-0000-000015000000}"/>
            </a:ext>
          </a:extLst>
        </xdr:cNvPr>
        <xdr:cNvSpPr/>
      </xdr:nvSpPr>
      <xdr:spPr bwMode="auto">
        <a:xfrm>
          <a:off x="3163962" y="5035826"/>
          <a:ext cx="1308652" cy="289892"/>
        </a:xfrm>
        <a:prstGeom prst="roundRect">
          <a:avLst/>
        </a:prstGeom>
        <a:ln>
          <a:headEnd type="none" w="med" len="med"/>
          <a:tailEnd type="none" w="med" len="med"/>
        </a:ln>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wrap="square" lIns="18288" tIns="0" rIns="0" bIns="0" rtlCol="0" anchor="ctr" upright="1"/>
        <a:lstStyle/>
        <a:p>
          <a:pPr algn="ctr"/>
          <a:r>
            <a:rPr lang="es-CR" sz="1000" b="1"/>
            <a:t>Administración</a:t>
          </a:r>
        </a:p>
      </xdr:txBody>
    </xdr:sp>
    <xdr:clientData/>
  </xdr:twoCellAnchor>
  <xdr:twoCellAnchor>
    <xdr:from>
      <xdr:col>4</xdr:col>
      <xdr:colOff>115962</xdr:colOff>
      <xdr:row>11</xdr:row>
      <xdr:rowOff>0</xdr:rowOff>
    </xdr:from>
    <xdr:to>
      <xdr:col>5</xdr:col>
      <xdr:colOff>654331</xdr:colOff>
      <xdr:row>11</xdr:row>
      <xdr:rowOff>140804</xdr:rowOff>
    </xdr:to>
    <xdr:sp macro="" textlink="">
      <xdr:nvSpPr>
        <xdr:cNvPr id="22" name="21 Rectángulo redondeado">
          <a:hlinkClick xmlns:r="http://schemas.openxmlformats.org/officeDocument/2006/relationships" r:id="rId6"/>
          <a:extLst>
            <a:ext uri="{FF2B5EF4-FFF2-40B4-BE49-F238E27FC236}">
              <a16:creationId xmlns:a16="http://schemas.microsoft.com/office/drawing/2014/main" id="{00000000-0008-0000-0000-000016000000}"/>
            </a:ext>
          </a:extLst>
        </xdr:cNvPr>
        <xdr:cNvSpPr/>
      </xdr:nvSpPr>
      <xdr:spPr bwMode="auto">
        <a:xfrm>
          <a:off x="4687962" y="2517913"/>
          <a:ext cx="1300369" cy="140804"/>
        </a:xfrm>
        <a:prstGeom prst="roundRect">
          <a:avLst/>
        </a:prstGeom>
        <a:ln>
          <a:headEnd type="none" w="med" len="med"/>
          <a:tailEnd type="none" w="med" len="med"/>
        </a:ln>
        <a:scene3d>
          <a:camera prst="orthographicFront"/>
          <a:lightRig rig="threePt" dir="t"/>
        </a:scene3d>
        <a:sp3d>
          <a:bevelT/>
        </a:sp3d>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ctr" upright="1"/>
        <a:lstStyle/>
        <a:p>
          <a:pPr algn="ctr"/>
          <a:r>
            <a:rPr lang="es-CR" sz="1000" b="1"/>
            <a:t>Instructivo</a:t>
          </a:r>
        </a:p>
      </xdr:txBody>
    </xdr:sp>
    <xdr:clientData/>
  </xdr:twoCellAnchor>
  <xdr:twoCellAnchor>
    <xdr:from>
      <xdr:col>6</xdr:col>
      <xdr:colOff>119340</xdr:colOff>
      <xdr:row>11</xdr:row>
      <xdr:rowOff>11589</xdr:rowOff>
    </xdr:from>
    <xdr:to>
      <xdr:col>7</xdr:col>
      <xdr:colOff>657709</xdr:colOff>
      <xdr:row>11</xdr:row>
      <xdr:rowOff>152393</xdr:rowOff>
    </xdr:to>
    <xdr:sp macro="" textlink="">
      <xdr:nvSpPr>
        <xdr:cNvPr id="23" name="22 Rectángulo redondeado">
          <a:hlinkClick xmlns:r="http://schemas.openxmlformats.org/officeDocument/2006/relationships" r:id="rId7"/>
          <a:extLst>
            <a:ext uri="{FF2B5EF4-FFF2-40B4-BE49-F238E27FC236}">
              <a16:creationId xmlns:a16="http://schemas.microsoft.com/office/drawing/2014/main" id="{00000000-0008-0000-0000-000017000000}"/>
            </a:ext>
          </a:extLst>
        </xdr:cNvPr>
        <xdr:cNvSpPr/>
      </xdr:nvSpPr>
      <xdr:spPr bwMode="auto">
        <a:xfrm>
          <a:off x="6215340" y="2529502"/>
          <a:ext cx="1300369" cy="140804"/>
        </a:xfrm>
        <a:prstGeom prst="roundRect">
          <a:avLst/>
        </a:prstGeom>
        <a:ln>
          <a:headEnd type="none" w="med" len="med"/>
          <a:tailEnd type="none" w="med" len="med"/>
        </a:ln>
        <a:scene3d>
          <a:camera prst="orthographicFront"/>
          <a:lightRig rig="threePt" dir="t"/>
        </a:scene3d>
        <a:sp3d>
          <a:bevelT/>
        </a:sp3d>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ctr" upright="1"/>
        <a:lstStyle/>
        <a:p>
          <a:pPr algn="ctr"/>
          <a:r>
            <a:rPr lang="es-CR" sz="1000" b="1"/>
            <a:t>Portafolio</a:t>
          </a:r>
        </a:p>
      </xdr:txBody>
    </xdr:sp>
    <xdr:clientData/>
  </xdr:twoCellAnchor>
  <xdr:twoCellAnchor>
    <xdr:from>
      <xdr:col>4</xdr:col>
      <xdr:colOff>110985</xdr:colOff>
      <xdr:row>14</xdr:row>
      <xdr:rowOff>3336</xdr:rowOff>
    </xdr:from>
    <xdr:to>
      <xdr:col>5</xdr:col>
      <xdr:colOff>649354</xdr:colOff>
      <xdr:row>14</xdr:row>
      <xdr:rowOff>144140</xdr:rowOff>
    </xdr:to>
    <xdr:sp macro="" textlink="">
      <xdr:nvSpPr>
        <xdr:cNvPr id="24" name="23 Rectángulo redondeado">
          <a:hlinkClick xmlns:r="http://schemas.openxmlformats.org/officeDocument/2006/relationships" r:id="rId8"/>
          <a:extLst>
            <a:ext uri="{FF2B5EF4-FFF2-40B4-BE49-F238E27FC236}">
              <a16:creationId xmlns:a16="http://schemas.microsoft.com/office/drawing/2014/main" id="{00000000-0008-0000-0000-000018000000}"/>
            </a:ext>
          </a:extLst>
        </xdr:cNvPr>
        <xdr:cNvSpPr/>
      </xdr:nvSpPr>
      <xdr:spPr bwMode="auto">
        <a:xfrm>
          <a:off x="4682985" y="3167293"/>
          <a:ext cx="1300369" cy="140804"/>
        </a:xfrm>
        <a:prstGeom prst="roundRect">
          <a:avLst/>
        </a:prstGeom>
        <a:ln>
          <a:headEnd type="none" w="med" len="med"/>
          <a:tailEnd type="none" w="med" len="med"/>
        </a:ln>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wrap="square" lIns="18288" tIns="0" rIns="0" bIns="0" rtlCol="0" anchor="ctr" upright="1"/>
        <a:lstStyle/>
        <a:p>
          <a:pPr marL="0" indent="0" algn="ctr"/>
          <a:r>
            <a:rPr lang="es-CR" sz="1000" b="1">
              <a:solidFill>
                <a:schemeClr val="dk1"/>
              </a:solidFill>
              <a:latin typeface="+mn-lt"/>
              <a:ea typeface="+mn-ea"/>
              <a:cs typeface="+mn-cs"/>
            </a:rPr>
            <a:t>Instructivo</a:t>
          </a:r>
        </a:p>
      </xdr:txBody>
    </xdr:sp>
    <xdr:clientData/>
  </xdr:twoCellAnchor>
  <xdr:twoCellAnchor>
    <xdr:from>
      <xdr:col>4</xdr:col>
      <xdr:colOff>107643</xdr:colOff>
      <xdr:row>16</xdr:row>
      <xdr:rowOff>314723</xdr:rowOff>
    </xdr:from>
    <xdr:to>
      <xdr:col>5</xdr:col>
      <xdr:colOff>646012</xdr:colOff>
      <xdr:row>17</xdr:row>
      <xdr:rowOff>140788</xdr:rowOff>
    </xdr:to>
    <xdr:sp macro="" textlink="">
      <xdr:nvSpPr>
        <xdr:cNvPr id="25" name="24 Rectángulo redondeado">
          <a:hlinkClick xmlns:r="http://schemas.openxmlformats.org/officeDocument/2006/relationships" r:id="rId9"/>
          <a:extLst>
            <a:ext uri="{FF2B5EF4-FFF2-40B4-BE49-F238E27FC236}">
              <a16:creationId xmlns:a16="http://schemas.microsoft.com/office/drawing/2014/main" id="{00000000-0008-0000-0000-000019000000}"/>
            </a:ext>
          </a:extLst>
        </xdr:cNvPr>
        <xdr:cNvSpPr/>
      </xdr:nvSpPr>
      <xdr:spPr bwMode="auto">
        <a:xfrm>
          <a:off x="4679643" y="3809984"/>
          <a:ext cx="1300369" cy="140804"/>
        </a:xfrm>
        <a:prstGeom prst="roundRect">
          <a:avLst/>
        </a:prstGeom>
        <a:ln>
          <a:headEnd type="none" w="med" len="med"/>
          <a:tailEnd type="none" w="med" len="med"/>
        </a:ln>
        <a:scene3d>
          <a:camera prst="orthographicFront"/>
          <a:lightRig rig="threePt" dir="t"/>
        </a:scene3d>
        <a:sp3d>
          <a:bevelT/>
        </a:sp3d>
      </xdr:spPr>
      <xdr:style>
        <a:lnRef idx="1">
          <a:schemeClr val="accent3"/>
        </a:lnRef>
        <a:fillRef idx="2">
          <a:schemeClr val="accent3"/>
        </a:fillRef>
        <a:effectRef idx="1">
          <a:schemeClr val="accent3"/>
        </a:effectRef>
        <a:fontRef idx="minor">
          <a:schemeClr val="dk1"/>
        </a:fontRef>
      </xdr:style>
      <xdr:txBody>
        <a:bodyPr vertOverflow="clip" horzOverflow="clip" wrap="square" lIns="18288" tIns="0" rIns="0" bIns="0" rtlCol="0" anchor="ctr" upright="1"/>
        <a:lstStyle/>
        <a:p>
          <a:pPr marL="0" indent="0" algn="ctr"/>
          <a:r>
            <a:rPr lang="es-CR" sz="1000" b="1">
              <a:solidFill>
                <a:schemeClr val="dk1"/>
              </a:solidFill>
              <a:latin typeface="+mn-lt"/>
              <a:ea typeface="+mn-ea"/>
              <a:cs typeface="+mn-cs"/>
            </a:rPr>
            <a:t>Instructivo</a:t>
          </a:r>
        </a:p>
      </xdr:txBody>
    </xdr:sp>
    <xdr:clientData/>
  </xdr:twoCellAnchor>
  <xdr:twoCellAnchor>
    <xdr:from>
      <xdr:col>4</xdr:col>
      <xdr:colOff>115926</xdr:colOff>
      <xdr:row>20</xdr:row>
      <xdr:rowOff>16581</xdr:rowOff>
    </xdr:from>
    <xdr:to>
      <xdr:col>5</xdr:col>
      <xdr:colOff>654295</xdr:colOff>
      <xdr:row>20</xdr:row>
      <xdr:rowOff>157385</xdr:rowOff>
    </xdr:to>
    <xdr:sp macro="" textlink="">
      <xdr:nvSpPr>
        <xdr:cNvPr id="26" name="25 Rectángulo redondeado">
          <a:hlinkClick xmlns:r="http://schemas.openxmlformats.org/officeDocument/2006/relationships" r:id="rId10"/>
          <a:extLst>
            <a:ext uri="{FF2B5EF4-FFF2-40B4-BE49-F238E27FC236}">
              <a16:creationId xmlns:a16="http://schemas.microsoft.com/office/drawing/2014/main" id="{00000000-0008-0000-0000-00001A000000}"/>
            </a:ext>
          </a:extLst>
        </xdr:cNvPr>
        <xdr:cNvSpPr/>
      </xdr:nvSpPr>
      <xdr:spPr bwMode="auto">
        <a:xfrm>
          <a:off x="4687926" y="4472624"/>
          <a:ext cx="1300369" cy="140804"/>
        </a:xfrm>
        <a:prstGeom prst="roundRect">
          <a:avLst/>
        </a:prstGeom>
        <a:ln>
          <a:headEnd type="none" w="med" len="med"/>
          <a:tailEnd type="none" w="med" len="med"/>
        </a:ln>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wrap="square" lIns="18288" tIns="0" rIns="0" bIns="0" rtlCol="0" anchor="ctr" upright="1"/>
        <a:lstStyle/>
        <a:p>
          <a:pPr marL="0" indent="0" algn="ctr"/>
          <a:r>
            <a:rPr lang="es-CR" sz="1000" b="1">
              <a:solidFill>
                <a:schemeClr val="dk1"/>
              </a:solidFill>
              <a:latin typeface="+mn-lt"/>
              <a:ea typeface="+mn-ea"/>
              <a:cs typeface="+mn-cs"/>
            </a:rPr>
            <a:t>Instructivo</a:t>
          </a:r>
        </a:p>
      </xdr:txBody>
    </xdr:sp>
    <xdr:clientData/>
  </xdr:twoCellAnchor>
  <xdr:twoCellAnchor>
    <xdr:from>
      <xdr:col>2</xdr:col>
      <xdr:colOff>115962</xdr:colOff>
      <xdr:row>22</xdr:row>
      <xdr:rowOff>16554</xdr:rowOff>
    </xdr:from>
    <xdr:to>
      <xdr:col>5</xdr:col>
      <xdr:colOff>654326</xdr:colOff>
      <xdr:row>22</xdr:row>
      <xdr:rowOff>306446</xdr:rowOff>
    </xdr:to>
    <xdr:sp macro="" textlink="">
      <xdr:nvSpPr>
        <xdr:cNvPr id="27" name="26 Rectángulo redondeado">
          <a:hlinkClick xmlns:r="http://schemas.openxmlformats.org/officeDocument/2006/relationships" r:id="rId11"/>
          <a:extLst>
            <a:ext uri="{FF2B5EF4-FFF2-40B4-BE49-F238E27FC236}">
              <a16:creationId xmlns:a16="http://schemas.microsoft.com/office/drawing/2014/main" id="{00000000-0008-0000-0000-00001B000000}"/>
            </a:ext>
          </a:extLst>
        </xdr:cNvPr>
        <xdr:cNvSpPr/>
      </xdr:nvSpPr>
      <xdr:spPr bwMode="auto">
        <a:xfrm>
          <a:off x="3163962" y="4803902"/>
          <a:ext cx="2824364" cy="289892"/>
        </a:xfrm>
        <a:prstGeom prst="roundRect">
          <a:avLst/>
        </a:prstGeom>
        <a:ln>
          <a:headEnd type="none" w="med" len="med"/>
          <a:tailEnd type="none" w="med" len="med"/>
        </a:ln>
        <a:scene3d>
          <a:camera prst="orthographicFront"/>
          <a:lightRig rig="threePt" dir="t"/>
        </a:scene3d>
        <a:sp3d>
          <a:bevelT/>
        </a:sp3d>
      </xdr:spPr>
      <xdr:style>
        <a:lnRef idx="1">
          <a:schemeClr val="accent6"/>
        </a:lnRef>
        <a:fillRef idx="2">
          <a:schemeClr val="accent6"/>
        </a:fillRef>
        <a:effectRef idx="1">
          <a:schemeClr val="accent6"/>
        </a:effectRef>
        <a:fontRef idx="minor">
          <a:schemeClr val="dk1"/>
        </a:fontRef>
      </xdr:style>
      <xdr:txBody>
        <a:bodyPr vertOverflow="clip" horzOverflow="clip" wrap="square" lIns="18288" tIns="0" rIns="0" bIns="0" rtlCol="0" anchor="ctr" upright="1"/>
        <a:lstStyle/>
        <a:p>
          <a:pPr algn="ctr"/>
          <a:r>
            <a:rPr lang="es-CR" sz="1000" b="1"/>
            <a:t>PLAN DE MITIGACIÓN</a:t>
          </a:r>
        </a:p>
      </xdr:txBody>
    </xdr:sp>
    <xdr:clientData/>
  </xdr:twoCellAnchor>
  <xdr:twoCellAnchor>
    <xdr:from>
      <xdr:col>2</xdr:col>
      <xdr:colOff>761928</xdr:colOff>
      <xdr:row>14</xdr:row>
      <xdr:rowOff>43066</xdr:rowOff>
    </xdr:from>
    <xdr:to>
      <xdr:col>3</xdr:col>
      <xdr:colOff>2253</xdr:colOff>
      <xdr:row>15</xdr:row>
      <xdr:rowOff>124236</xdr:rowOff>
    </xdr:to>
    <xdr:sp macro="" textlink="">
      <xdr:nvSpPr>
        <xdr:cNvPr id="28" name="Line 15">
          <a:extLst>
            <a:ext uri="{FF2B5EF4-FFF2-40B4-BE49-F238E27FC236}">
              <a16:creationId xmlns:a16="http://schemas.microsoft.com/office/drawing/2014/main" id="{00000000-0008-0000-0000-00001C000000}"/>
            </a:ext>
          </a:extLst>
        </xdr:cNvPr>
        <xdr:cNvSpPr>
          <a:spLocks noChangeShapeType="1"/>
        </xdr:cNvSpPr>
      </xdr:nvSpPr>
      <xdr:spPr bwMode="auto">
        <a:xfrm flipH="1">
          <a:off x="2285928" y="2519566"/>
          <a:ext cx="2325" cy="246822"/>
        </a:xfrm>
        <a:prstGeom prst="line">
          <a:avLst/>
        </a:prstGeom>
        <a:noFill/>
        <a:ln w="9525">
          <a:solidFill>
            <a:srgbClr val="000000"/>
          </a:solidFill>
          <a:round/>
          <a:headEnd/>
          <a:tailEnd type="triangle" w="med" len="med"/>
        </a:ln>
      </xdr:spPr>
    </xdr:sp>
    <xdr:clientData/>
  </xdr:twoCellAnchor>
  <xdr:twoCellAnchor>
    <xdr:from>
      <xdr:col>3</xdr:col>
      <xdr:colOff>8282</xdr:colOff>
      <xdr:row>17</xdr:row>
      <xdr:rowOff>16565</xdr:rowOff>
    </xdr:from>
    <xdr:to>
      <xdr:col>3</xdr:col>
      <xdr:colOff>10607</xdr:colOff>
      <xdr:row>18</xdr:row>
      <xdr:rowOff>97734</xdr:rowOff>
    </xdr:to>
    <xdr:sp macro="" textlink="">
      <xdr:nvSpPr>
        <xdr:cNvPr id="29" name="Line 15">
          <a:extLst>
            <a:ext uri="{FF2B5EF4-FFF2-40B4-BE49-F238E27FC236}">
              <a16:creationId xmlns:a16="http://schemas.microsoft.com/office/drawing/2014/main" id="{00000000-0008-0000-0000-00001D000000}"/>
            </a:ext>
          </a:extLst>
        </xdr:cNvPr>
        <xdr:cNvSpPr>
          <a:spLocks noChangeShapeType="1"/>
        </xdr:cNvSpPr>
      </xdr:nvSpPr>
      <xdr:spPr bwMode="auto">
        <a:xfrm flipH="1">
          <a:off x="2294282" y="3139108"/>
          <a:ext cx="2325" cy="246822"/>
        </a:xfrm>
        <a:prstGeom prst="line">
          <a:avLst/>
        </a:prstGeom>
        <a:noFill/>
        <a:ln w="9525">
          <a:solidFill>
            <a:srgbClr val="000000"/>
          </a:solidFill>
          <a:round/>
          <a:headEnd/>
          <a:tailEnd type="triangle" w="med" len="med"/>
        </a:ln>
      </xdr:spPr>
    </xdr:sp>
    <xdr:clientData/>
  </xdr:twoCellAnchor>
  <xdr:twoCellAnchor>
    <xdr:from>
      <xdr:col>4</xdr:col>
      <xdr:colOff>223630</xdr:colOff>
      <xdr:row>10</xdr:row>
      <xdr:rowOff>91108</xdr:rowOff>
    </xdr:from>
    <xdr:to>
      <xdr:col>4</xdr:col>
      <xdr:colOff>223630</xdr:colOff>
      <xdr:row>10</xdr:row>
      <xdr:rowOff>273323</xdr:rowOff>
    </xdr:to>
    <xdr:sp macro="" textlink="">
      <xdr:nvSpPr>
        <xdr:cNvPr id="33" name="Line 15">
          <a:extLst>
            <a:ext uri="{FF2B5EF4-FFF2-40B4-BE49-F238E27FC236}">
              <a16:creationId xmlns:a16="http://schemas.microsoft.com/office/drawing/2014/main" id="{00000000-0008-0000-0000-000021000000}"/>
            </a:ext>
          </a:extLst>
        </xdr:cNvPr>
        <xdr:cNvSpPr>
          <a:spLocks noChangeShapeType="1"/>
        </xdr:cNvSpPr>
      </xdr:nvSpPr>
      <xdr:spPr bwMode="auto">
        <a:xfrm flipH="1">
          <a:off x="3271630" y="1606825"/>
          <a:ext cx="0" cy="182215"/>
        </a:xfrm>
        <a:prstGeom prst="line">
          <a:avLst/>
        </a:prstGeom>
        <a:noFill/>
        <a:ln w="9525">
          <a:solidFill>
            <a:srgbClr val="000000"/>
          </a:solidFill>
          <a:round/>
          <a:headEnd/>
          <a:tailEnd type="triangle" w="med" len="med"/>
        </a:ln>
      </xdr:spPr>
    </xdr:sp>
    <xdr:clientData/>
  </xdr:twoCellAnchor>
  <xdr:twoCellAnchor>
    <xdr:from>
      <xdr:col>3</xdr:col>
      <xdr:colOff>662609</xdr:colOff>
      <xdr:row>10</xdr:row>
      <xdr:rowOff>91108</xdr:rowOff>
    </xdr:from>
    <xdr:to>
      <xdr:col>4</xdr:col>
      <xdr:colOff>223630</xdr:colOff>
      <xdr:row>10</xdr:row>
      <xdr:rowOff>91109</xdr:rowOff>
    </xdr:to>
    <xdr:cxnSp macro="">
      <xdr:nvCxnSpPr>
        <xdr:cNvPr id="35" name="34 Conector recto">
          <a:extLst>
            <a:ext uri="{FF2B5EF4-FFF2-40B4-BE49-F238E27FC236}">
              <a16:creationId xmlns:a16="http://schemas.microsoft.com/office/drawing/2014/main" id="{00000000-0008-0000-0000-000023000000}"/>
            </a:ext>
          </a:extLst>
        </xdr:cNvPr>
        <xdr:cNvCxnSpPr>
          <a:endCxn id="33" idx="0"/>
        </xdr:cNvCxnSpPr>
      </xdr:nvCxnSpPr>
      <xdr:spPr bwMode="auto">
        <a:xfrm flipV="1">
          <a:off x="2948609" y="1606825"/>
          <a:ext cx="323021"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670887</xdr:colOff>
      <xdr:row>13</xdr:row>
      <xdr:rowOff>99396</xdr:rowOff>
    </xdr:from>
    <xdr:to>
      <xdr:col>4</xdr:col>
      <xdr:colOff>231908</xdr:colOff>
      <xdr:row>13</xdr:row>
      <xdr:rowOff>99397</xdr:rowOff>
    </xdr:to>
    <xdr:cxnSp macro="">
      <xdr:nvCxnSpPr>
        <xdr:cNvPr id="38" name="37 Conector recto">
          <a:extLst>
            <a:ext uri="{FF2B5EF4-FFF2-40B4-BE49-F238E27FC236}">
              <a16:creationId xmlns:a16="http://schemas.microsoft.com/office/drawing/2014/main" id="{00000000-0008-0000-0000-000026000000}"/>
            </a:ext>
          </a:extLst>
        </xdr:cNvPr>
        <xdr:cNvCxnSpPr/>
      </xdr:nvCxnSpPr>
      <xdr:spPr bwMode="auto">
        <a:xfrm flipV="1">
          <a:off x="2956887" y="2261157"/>
          <a:ext cx="323021"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243502</xdr:colOff>
      <xdr:row>13</xdr:row>
      <xdr:rowOff>111010</xdr:rowOff>
    </xdr:from>
    <xdr:to>
      <xdr:col>4</xdr:col>
      <xdr:colOff>243502</xdr:colOff>
      <xdr:row>13</xdr:row>
      <xdr:rowOff>293225</xdr:rowOff>
    </xdr:to>
    <xdr:sp macro="" textlink="">
      <xdr:nvSpPr>
        <xdr:cNvPr id="39" name="Line 15">
          <a:extLst>
            <a:ext uri="{FF2B5EF4-FFF2-40B4-BE49-F238E27FC236}">
              <a16:creationId xmlns:a16="http://schemas.microsoft.com/office/drawing/2014/main" id="{00000000-0008-0000-0000-000027000000}"/>
            </a:ext>
          </a:extLst>
        </xdr:cNvPr>
        <xdr:cNvSpPr>
          <a:spLocks noChangeShapeType="1"/>
        </xdr:cNvSpPr>
      </xdr:nvSpPr>
      <xdr:spPr bwMode="auto">
        <a:xfrm flipH="1">
          <a:off x="3291502" y="2272771"/>
          <a:ext cx="0" cy="182215"/>
        </a:xfrm>
        <a:prstGeom prst="line">
          <a:avLst/>
        </a:prstGeom>
        <a:noFill/>
        <a:ln w="9525">
          <a:solidFill>
            <a:srgbClr val="000000"/>
          </a:solidFill>
          <a:round/>
          <a:headEnd/>
          <a:tailEnd type="triangle" w="med" len="med"/>
        </a:ln>
      </xdr:spPr>
    </xdr:sp>
    <xdr:clientData/>
  </xdr:twoCellAnchor>
  <xdr:twoCellAnchor>
    <xdr:from>
      <xdr:col>3</xdr:col>
      <xdr:colOff>665910</xdr:colOff>
      <xdr:row>16</xdr:row>
      <xdr:rowOff>61318</xdr:rowOff>
    </xdr:from>
    <xdr:to>
      <xdr:col>4</xdr:col>
      <xdr:colOff>226931</xdr:colOff>
      <xdr:row>16</xdr:row>
      <xdr:rowOff>61319</xdr:rowOff>
    </xdr:to>
    <xdr:cxnSp macro="">
      <xdr:nvCxnSpPr>
        <xdr:cNvPr id="40" name="39 Conector recto">
          <a:extLst>
            <a:ext uri="{FF2B5EF4-FFF2-40B4-BE49-F238E27FC236}">
              <a16:creationId xmlns:a16="http://schemas.microsoft.com/office/drawing/2014/main" id="{00000000-0008-0000-0000-000028000000}"/>
            </a:ext>
          </a:extLst>
        </xdr:cNvPr>
        <xdr:cNvCxnSpPr/>
      </xdr:nvCxnSpPr>
      <xdr:spPr bwMode="auto">
        <a:xfrm flipV="1">
          <a:off x="2951910" y="2869122"/>
          <a:ext cx="323021"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223641</xdr:colOff>
      <xdr:row>16</xdr:row>
      <xdr:rowOff>66264</xdr:rowOff>
    </xdr:from>
    <xdr:to>
      <xdr:col>4</xdr:col>
      <xdr:colOff>223641</xdr:colOff>
      <xdr:row>16</xdr:row>
      <xdr:rowOff>248479</xdr:rowOff>
    </xdr:to>
    <xdr:sp macro="" textlink="">
      <xdr:nvSpPr>
        <xdr:cNvPr id="41" name="Line 15">
          <a:extLst>
            <a:ext uri="{FF2B5EF4-FFF2-40B4-BE49-F238E27FC236}">
              <a16:creationId xmlns:a16="http://schemas.microsoft.com/office/drawing/2014/main" id="{00000000-0008-0000-0000-000029000000}"/>
            </a:ext>
          </a:extLst>
        </xdr:cNvPr>
        <xdr:cNvSpPr>
          <a:spLocks noChangeShapeType="1"/>
        </xdr:cNvSpPr>
      </xdr:nvSpPr>
      <xdr:spPr bwMode="auto">
        <a:xfrm flipH="1">
          <a:off x="3271641" y="2874068"/>
          <a:ext cx="0" cy="182215"/>
        </a:xfrm>
        <a:prstGeom prst="line">
          <a:avLst/>
        </a:prstGeom>
        <a:noFill/>
        <a:ln w="9525">
          <a:solidFill>
            <a:srgbClr val="000000"/>
          </a:solidFill>
          <a:round/>
          <a:headEnd/>
          <a:tailEnd type="triangle" w="med" len="med"/>
        </a:ln>
      </xdr:spPr>
    </xdr:sp>
    <xdr:clientData/>
  </xdr:twoCellAnchor>
  <xdr:twoCellAnchor>
    <xdr:from>
      <xdr:col>3</xdr:col>
      <xdr:colOff>660933</xdr:colOff>
      <xdr:row>19</xdr:row>
      <xdr:rowOff>64654</xdr:rowOff>
    </xdr:from>
    <xdr:to>
      <xdr:col>4</xdr:col>
      <xdr:colOff>221954</xdr:colOff>
      <xdr:row>19</xdr:row>
      <xdr:rowOff>64655</xdr:rowOff>
    </xdr:to>
    <xdr:cxnSp macro="">
      <xdr:nvCxnSpPr>
        <xdr:cNvPr id="42" name="41 Conector recto">
          <a:extLst>
            <a:ext uri="{FF2B5EF4-FFF2-40B4-BE49-F238E27FC236}">
              <a16:creationId xmlns:a16="http://schemas.microsoft.com/office/drawing/2014/main" id="{00000000-0008-0000-0000-00002A000000}"/>
            </a:ext>
          </a:extLst>
        </xdr:cNvPr>
        <xdr:cNvCxnSpPr/>
      </xdr:nvCxnSpPr>
      <xdr:spPr bwMode="auto">
        <a:xfrm flipV="1">
          <a:off x="2946933" y="3518502"/>
          <a:ext cx="323021"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226947</xdr:colOff>
      <xdr:row>19</xdr:row>
      <xdr:rowOff>69600</xdr:rowOff>
    </xdr:from>
    <xdr:to>
      <xdr:col>4</xdr:col>
      <xdr:colOff>226947</xdr:colOff>
      <xdr:row>19</xdr:row>
      <xdr:rowOff>251815</xdr:rowOff>
    </xdr:to>
    <xdr:sp macro="" textlink="">
      <xdr:nvSpPr>
        <xdr:cNvPr id="43" name="Line 15">
          <a:extLst>
            <a:ext uri="{FF2B5EF4-FFF2-40B4-BE49-F238E27FC236}">
              <a16:creationId xmlns:a16="http://schemas.microsoft.com/office/drawing/2014/main" id="{00000000-0008-0000-0000-00002B000000}"/>
            </a:ext>
          </a:extLst>
        </xdr:cNvPr>
        <xdr:cNvSpPr>
          <a:spLocks noChangeShapeType="1"/>
        </xdr:cNvSpPr>
      </xdr:nvSpPr>
      <xdr:spPr bwMode="auto">
        <a:xfrm flipH="1">
          <a:off x="3274947" y="3523448"/>
          <a:ext cx="0" cy="182215"/>
        </a:xfrm>
        <a:prstGeom prst="line">
          <a:avLst/>
        </a:prstGeom>
        <a:noFill/>
        <a:ln w="9525">
          <a:solidFill>
            <a:srgbClr val="000000"/>
          </a:solidFill>
          <a:round/>
          <a:headEnd/>
          <a:tailEnd type="triangle" w="med" len="med"/>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57149</xdr:colOff>
      <xdr:row>0</xdr:row>
      <xdr:rowOff>57151</xdr:rowOff>
    </xdr:from>
    <xdr:to>
      <xdr:col>0</xdr:col>
      <xdr:colOff>714374</xdr:colOff>
      <xdr:row>2</xdr:row>
      <xdr:rowOff>200025</xdr:rowOff>
    </xdr:to>
    <xdr:pic>
      <xdr:nvPicPr>
        <xdr:cNvPr id="2" name="Picture 8">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 y="57151"/>
          <a:ext cx="6572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3990975</xdr:colOff>
      <xdr:row>0</xdr:row>
      <xdr:rowOff>257175</xdr:rowOff>
    </xdr:from>
    <xdr:to>
      <xdr:col>2</xdr:col>
      <xdr:colOff>5114925</xdr:colOff>
      <xdr:row>2</xdr:row>
      <xdr:rowOff>38100</xdr:rowOff>
    </xdr:to>
    <xdr:sp macro="" textlink="">
      <xdr:nvSpPr>
        <xdr:cNvPr id="3" name="2 Flecha izquierda">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bwMode="auto">
        <a:xfrm>
          <a:off x="6276975" y="257175"/>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0</xdr:col>
      <xdr:colOff>704850</xdr:colOff>
      <xdr:row>2</xdr:row>
      <xdr:rowOff>228599</xdr:rowOff>
    </xdr:to>
    <xdr:pic>
      <xdr:nvPicPr>
        <xdr:cNvPr id="4" name="Picture 8">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647700"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0</xdr:row>
      <xdr:rowOff>161925</xdr:rowOff>
    </xdr:from>
    <xdr:to>
      <xdr:col>3</xdr:col>
      <xdr:colOff>0</xdr:colOff>
      <xdr:row>1</xdr:row>
      <xdr:rowOff>247650</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A00-000007000000}"/>
            </a:ext>
          </a:extLst>
        </xdr:cNvPr>
        <xdr:cNvSpPr/>
      </xdr:nvSpPr>
      <xdr:spPr bwMode="auto">
        <a:xfrm>
          <a:off x="8315325" y="161925"/>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2</xdr:row>
          <xdr:rowOff>266700</xdr:rowOff>
        </xdr:from>
        <xdr:to>
          <xdr:col>6</xdr:col>
          <xdr:colOff>301128</xdr:colOff>
          <xdr:row>5</xdr:row>
          <xdr:rowOff>245507</xdr:rowOff>
        </xdr:to>
        <xdr:pic>
          <xdr:nvPicPr>
            <xdr:cNvPr id="8" name="7 Imagen">
              <a:extLst>
                <a:ext uri="{FF2B5EF4-FFF2-40B4-BE49-F238E27FC236}">
                  <a16:creationId xmlns:a16="http://schemas.microsoft.com/office/drawing/2014/main" id="{00000000-0008-0000-0A00-000008000000}"/>
                </a:ext>
              </a:extLst>
            </xdr:cNvPr>
            <xdr:cNvPicPr>
              <a:picLocks noChangeAspect="1" noChangeArrowheads="1"/>
              <a:extLst>
                <a:ext uri="{84589F7E-364E-4C9E-8A38-B11213B215E9}">
                  <a14:cameraTool cellRange="Identificación!$B$4:$J$6" spid="_x0000_s68195"/>
                </a:ext>
              </a:extLst>
            </xdr:cNvPicPr>
          </xdr:nvPicPr>
          <xdr:blipFill rotWithShape="1">
            <a:blip xmlns:r="http://schemas.openxmlformats.org/officeDocument/2006/relationships" r:embed="rId3"/>
            <a:srcRect b="4436"/>
            <a:stretch>
              <a:fillRect/>
            </a:stretch>
          </xdr:blipFill>
          <xdr:spPr bwMode="auto">
            <a:xfrm>
              <a:off x="752475" y="876300"/>
              <a:ext cx="9730878" cy="893207"/>
            </a:xfrm>
            <a:prstGeom prst="rect">
              <a:avLst/>
            </a:prstGeom>
            <a:noFill/>
            <a:ln w="9525">
              <a:noFill/>
              <a:miter lim="800000"/>
              <a:headEnd/>
              <a:tailEnd/>
            </a:ln>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0</xdr:col>
      <xdr:colOff>704850</xdr:colOff>
      <xdr:row>2</xdr:row>
      <xdr:rowOff>228599</xdr:rowOff>
    </xdr:to>
    <xdr:pic>
      <xdr:nvPicPr>
        <xdr:cNvPr id="2" name="Picture 8">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647700"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3</xdr:row>
          <xdr:rowOff>47625</xdr:rowOff>
        </xdr:from>
        <xdr:to>
          <xdr:col>6</xdr:col>
          <xdr:colOff>1428750</xdr:colOff>
          <xdr:row>3</xdr:row>
          <xdr:rowOff>295275</xdr:rowOff>
        </xdr:to>
        <xdr:sp macro="" textlink="">
          <xdr:nvSpPr>
            <xdr:cNvPr id="68609" name="TextBox1" hidden="1">
              <a:extLst>
                <a:ext uri="{63B3BB69-23CF-44E3-9099-C40C66FF867C}">
                  <a14:compatExt spid="_x0000_s68609"/>
                </a:ext>
                <a:ext uri="{FF2B5EF4-FFF2-40B4-BE49-F238E27FC236}">
                  <a16:creationId xmlns:a16="http://schemas.microsoft.com/office/drawing/2014/main" id="{00000000-0008-0000-0C00-000001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28575</xdr:rowOff>
        </xdr:from>
        <xdr:to>
          <xdr:col>6</xdr:col>
          <xdr:colOff>333375</xdr:colOff>
          <xdr:row>4</xdr:row>
          <xdr:rowOff>285750</xdr:rowOff>
        </xdr:to>
        <xdr:sp macro="" textlink="">
          <xdr:nvSpPr>
            <xdr:cNvPr id="68610" name="TextBox2" hidden="1">
              <a:extLst>
                <a:ext uri="{63B3BB69-23CF-44E3-9099-C40C66FF867C}">
                  <a14:compatExt spid="_x0000_s68610"/>
                </a:ext>
                <a:ext uri="{FF2B5EF4-FFF2-40B4-BE49-F238E27FC236}">
                  <a16:creationId xmlns:a16="http://schemas.microsoft.com/office/drawing/2014/main" id="{00000000-0008-0000-0C00-000002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19050</xdr:rowOff>
        </xdr:from>
        <xdr:to>
          <xdr:col>6</xdr:col>
          <xdr:colOff>495300</xdr:colOff>
          <xdr:row>5</xdr:row>
          <xdr:rowOff>276225</xdr:rowOff>
        </xdr:to>
        <xdr:sp macro="" textlink="">
          <xdr:nvSpPr>
            <xdr:cNvPr id="68611" name="TextBox3" hidden="1">
              <a:extLst>
                <a:ext uri="{63B3BB69-23CF-44E3-9099-C40C66FF867C}">
                  <a14:compatExt spid="_x0000_s68611"/>
                </a:ext>
                <a:ext uri="{FF2B5EF4-FFF2-40B4-BE49-F238E27FC236}">
                  <a16:creationId xmlns:a16="http://schemas.microsoft.com/office/drawing/2014/main" id="{00000000-0008-0000-0C00-000003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4</xdr:row>
          <xdr:rowOff>28575</xdr:rowOff>
        </xdr:from>
        <xdr:to>
          <xdr:col>5</xdr:col>
          <xdr:colOff>2781300</xdr:colOff>
          <xdr:row>4</xdr:row>
          <xdr:rowOff>285750</xdr:rowOff>
        </xdr:to>
        <xdr:sp macro="" textlink="">
          <xdr:nvSpPr>
            <xdr:cNvPr id="68612" name="TextBox4" hidden="1">
              <a:extLst>
                <a:ext uri="{63B3BB69-23CF-44E3-9099-C40C66FF867C}">
                  <a14:compatExt spid="_x0000_s68612"/>
                </a:ext>
                <a:ext uri="{FF2B5EF4-FFF2-40B4-BE49-F238E27FC236}">
                  <a16:creationId xmlns:a16="http://schemas.microsoft.com/office/drawing/2014/main" id="{00000000-0008-0000-0C00-000004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390525</xdr:colOff>
      <xdr:row>0</xdr:row>
      <xdr:rowOff>257175</xdr:rowOff>
    </xdr:from>
    <xdr:to>
      <xdr:col>5</xdr:col>
      <xdr:colOff>1514475</xdr:colOff>
      <xdr:row>2</xdr:row>
      <xdr:rowOff>38100</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C00-000007000000}"/>
            </a:ext>
          </a:extLst>
        </xdr:cNvPr>
        <xdr:cNvSpPr/>
      </xdr:nvSpPr>
      <xdr:spPr bwMode="auto">
        <a:xfrm>
          <a:off x="6296025" y="257175"/>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28576</xdr:rowOff>
    </xdr:from>
    <xdr:to>
      <xdr:col>0</xdr:col>
      <xdr:colOff>704850</xdr:colOff>
      <xdr:row>2</xdr:row>
      <xdr:rowOff>190500</xdr:rowOff>
    </xdr:to>
    <xdr:pic>
      <xdr:nvPicPr>
        <xdr:cNvPr id="5" name="Picture 8">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6"/>
          <a:ext cx="647700"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333375</xdr:colOff>
          <xdr:row>3</xdr:row>
          <xdr:rowOff>47625</xdr:rowOff>
        </xdr:from>
        <xdr:to>
          <xdr:col>9</xdr:col>
          <xdr:colOff>180975</xdr:colOff>
          <xdr:row>3</xdr:row>
          <xdr:rowOff>295275</xdr:rowOff>
        </xdr:to>
        <xdr:sp macro="" textlink="">
          <xdr:nvSpPr>
            <xdr:cNvPr id="17424" name="TextBox1"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1238250</xdr:colOff>
          <xdr:row>4</xdr:row>
          <xdr:rowOff>28575</xdr:rowOff>
        </xdr:from>
        <xdr:to>
          <xdr:col>4</xdr:col>
          <xdr:colOff>228600</xdr:colOff>
          <xdr:row>4</xdr:row>
          <xdr:rowOff>295275</xdr:rowOff>
        </xdr:to>
        <xdr:sp macro="" textlink="">
          <xdr:nvSpPr>
            <xdr:cNvPr id="17425" name="TextBox2"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923925</xdr:colOff>
          <xdr:row>5</xdr:row>
          <xdr:rowOff>19050</xdr:rowOff>
        </xdr:from>
        <xdr:to>
          <xdr:col>4</xdr:col>
          <xdr:colOff>200025</xdr:colOff>
          <xdr:row>5</xdr:row>
          <xdr:rowOff>276225</xdr:rowOff>
        </xdr:to>
        <xdr:sp macro="" textlink="">
          <xdr:nvSpPr>
            <xdr:cNvPr id="17426" name="TextBox3"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xdr:row>
          <xdr:rowOff>28575</xdr:rowOff>
        </xdr:from>
        <xdr:to>
          <xdr:col>9</xdr:col>
          <xdr:colOff>590550</xdr:colOff>
          <xdr:row>4</xdr:row>
          <xdr:rowOff>295275</xdr:rowOff>
        </xdr:to>
        <xdr:sp macro="" textlink="">
          <xdr:nvSpPr>
            <xdr:cNvPr id="17427" name="TextBox4"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1362075</xdr:colOff>
      <xdr:row>0</xdr:row>
      <xdr:rowOff>276225</xdr:rowOff>
    </xdr:from>
    <xdr:to>
      <xdr:col>8</xdr:col>
      <xdr:colOff>390525</xdr:colOff>
      <xdr:row>2</xdr:row>
      <xdr:rowOff>57150</xdr:rowOff>
    </xdr:to>
    <xdr:sp macro="" textlink="">
      <xdr:nvSpPr>
        <xdr:cNvPr id="6" name="5 Flecha izquierda">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bwMode="auto">
        <a:xfrm>
          <a:off x="6248400" y="276225"/>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57151</xdr:rowOff>
    </xdr:from>
    <xdr:to>
      <xdr:col>0</xdr:col>
      <xdr:colOff>714374</xdr:colOff>
      <xdr:row>2</xdr:row>
      <xdr:rowOff>200025</xdr:rowOff>
    </xdr:to>
    <xdr:pic>
      <xdr:nvPicPr>
        <xdr:cNvPr id="2" name="Picture 8">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 y="57151"/>
          <a:ext cx="6572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3952875</xdr:colOff>
      <xdr:row>0</xdr:row>
      <xdr:rowOff>257175</xdr:rowOff>
    </xdr:from>
    <xdr:to>
      <xdr:col>2</xdr:col>
      <xdr:colOff>5076825</xdr:colOff>
      <xdr:row>2</xdr:row>
      <xdr:rowOff>38100</xdr:rowOff>
    </xdr:to>
    <xdr:sp macro="" textlink="">
      <xdr:nvSpPr>
        <xdr:cNvPr id="3" name="2 Flecha izquierda">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bwMode="auto">
        <a:xfrm>
          <a:off x="6238875" y="257175"/>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66676</xdr:rowOff>
    </xdr:from>
    <xdr:to>
      <xdr:col>0</xdr:col>
      <xdr:colOff>723900</xdr:colOff>
      <xdr:row>2</xdr:row>
      <xdr:rowOff>104776</xdr:rowOff>
    </xdr:to>
    <xdr:pic>
      <xdr:nvPicPr>
        <xdr:cNvPr id="4" name="Picture 8">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6"/>
          <a:ext cx="6667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1133475</xdr:colOff>
      <xdr:row>0</xdr:row>
      <xdr:rowOff>228600</xdr:rowOff>
    </xdr:from>
    <xdr:to>
      <xdr:col>3</xdr:col>
      <xdr:colOff>2257425</xdr:colOff>
      <xdr:row>2</xdr:row>
      <xdr:rowOff>9525</xdr:rowOff>
    </xdr:to>
    <xdr:sp macro="" textlink="">
      <xdr:nvSpPr>
        <xdr:cNvPr id="5" name="4 Flecha izquierda">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bwMode="auto">
        <a:xfrm>
          <a:off x="6610350" y="228600"/>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704850</xdr:colOff>
      <xdr:row>2</xdr:row>
      <xdr:rowOff>209549</xdr:rowOff>
    </xdr:to>
    <xdr:pic>
      <xdr:nvPicPr>
        <xdr:cNvPr id="8" name="Picture 8">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647700"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1619250</xdr:colOff>
      <xdr:row>0</xdr:row>
      <xdr:rowOff>247650</xdr:rowOff>
    </xdr:from>
    <xdr:to>
      <xdr:col>8</xdr:col>
      <xdr:colOff>1028700</xdr:colOff>
      <xdr:row>2</xdr:row>
      <xdr:rowOff>28575</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bwMode="auto">
        <a:xfrm>
          <a:off x="6238875" y="247650"/>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mc:AlternateContent xmlns:mc="http://schemas.openxmlformats.org/markup-compatibility/2006">
    <mc:Choice xmlns:a14="http://schemas.microsoft.com/office/drawing/2010/main" Requires="a14">
      <xdr:twoCellAnchor editAs="oneCell">
        <xdr:from>
          <xdr:col>0</xdr:col>
          <xdr:colOff>716489</xdr:colOff>
          <xdr:row>2</xdr:row>
          <xdr:rowOff>306912</xdr:rowOff>
        </xdr:from>
        <xdr:to>
          <xdr:col>9</xdr:col>
          <xdr:colOff>20811</xdr:colOff>
          <xdr:row>5</xdr:row>
          <xdr:rowOff>275167</xdr:rowOff>
        </xdr:to>
        <xdr:pic>
          <xdr:nvPicPr>
            <xdr:cNvPr id="9" name="8 Imagen">
              <a:extLst>
                <a:ext uri="{FF2B5EF4-FFF2-40B4-BE49-F238E27FC236}">
                  <a16:creationId xmlns:a16="http://schemas.microsoft.com/office/drawing/2014/main" id="{00000000-0008-0000-0400-000009000000}"/>
                </a:ext>
              </a:extLst>
            </xdr:cNvPr>
            <xdr:cNvPicPr>
              <a:picLocks noChangeAspect="1" noChangeArrowheads="1"/>
              <a:extLst>
                <a:ext uri="{84589F7E-364E-4C9E-8A38-B11213B215E9}">
                  <a14:cameraTool cellRange="Identificación!$B$4:$J$6" spid="_x0000_s35450"/>
                </a:ext>
              </a:extLst>
            </xdr:cNvPicPr>
          </xdr:nvPicPr>
          <xdr:blipFill rotWithShape="1">
            <a:blip xmlns:r="http://schemas.openxmlformats.org/officeDocument/2006/relationships" r:embed="rId3"/>
            <a:srcRect b="4436"/>
            <a:stretch>
              <a:fillRect/>
            </a:stretch>
          </xdr:blipFill>
          <xdr:spPr bwMode="auto">
            <a:xfrm>
              <a:off x="716489" y="920745"/>
              <a:ext cx="9711267" cy="889005"/>
            </a:xfrm>
            <a:prstGeom prst="rect">
              <a:avLst/>
            </a:prstGeom>
            <a:no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57149</xdr:colOff>
      <xdr:row>0</xdr:row>
      <xdr:rowOff>57151</xdr:rowOff>
    </xdr:from>
    <xdr:to>
      <xdr:col>0</xdr:col>
      <xdr:colOff>714374</xdr:colOff>
      <xdr:row>2</xdr:row>
      <xdr:rowOff>200025</xdr:rowOff>
    </xdr:to>
    <xdr:pic>
      <xdr:nvPicPr>
        <xdr:cNvPr id="2" name="Picture 8">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 y="57151"/>
          <a:ext cx="6572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3962400</xdr:colOff>
      <xdr:row>0</xdr:row>
      <xdr:rowOff>257175</xdr:rowOff>
    </xdr:from>
    <xdr:to>
      <xdr:col>2</xdr:col>
      <xdr:colOff>5086350</xdr:colOff>
      <xdr:row>2</xdr:row>
      <xdr:rowOff>38100</xdr:rowOff>
    </xdr:to>
    <xdr:sp macro="" textlink="">
      <xdr:nvSpPr>
        <xdr:cNvPr id="3" name="2 Flecha izquierda">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bwMode="auto">
        <a:xfrm>
          <a:off x="6248400" y="257175"/>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704850</xdr:colOff>
      <xdr:row>1</xdr:row>
      <xdr:rowOff>348614</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647700"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523875</xdr:colOff>
      <xdr:row>0</xdr:row>
      <xdr:rowOff>266700</xdr:rowOff>
    </xdr:from>
    <xdr:to>
      <xdr:col>8</xdr:col>
      <xdr:colOff>1647825</xdr:colOff>
      <xdr:row>2</xdr:row>
      <xdr:rowOff>47625</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bwMode="auto">
        <a:xfrm>
          <a:off x="6257925" y="266700"/>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mc:AlternateContent xmlns:mc="http://schemas.openxmlformats.org/markup-compatibility/2006">
    <mc:Choice xmlns:a14="http://schemas.microsoft.com/office/drawing/2010/main" Requires="a14">
      <xdr:twoCellAnchor editAs="oneCell">
        <xdr:from>
          <xdr:col>1</xdr:col>
          <xdr:colOff>11906</xdr:colOff>
          <xdr:row>3</xdr:row>
          <xdr:rowOff>95250</xdr:rowOff>
        </xdr:from>
        <xdr:to>
          <xdr:col>8</xdr:col>
          <xdr:colOff>725784</xdr:colOff>
          <xdr:row>5</xdr:row>
          <xdr:rowOff>293692</xdr:rowOff>
        </xdr:to>
        <xdr:pic>
          <xdr:nvPicPr>
            <xdr:cNvPr id="10" name="9 Imagen">
              <a:extLst>
                <a:ext uri="{FF2B5EF4-FFF2-40B4-BE49-F238E27FC236}">
                  <a16:creationId xmlns:a16="http://schemas.microsoft.com/office/drawing/2014/main" id="{00000000-0008-0000-0600-00000A000000}"/>
                </a:ext>
              </a:extLst>
            </xdr:cNvPr>
            <xdr:cNvPicPr>
              <a:picLocks noChangeAspect="1" noChangeArrowheads="1"/>
              <a:extLst>
                <a:ext uri="{84589F7E-364E-4C9E-8A38-B11213B215E9}">
                  <a14:cameraTool cellRange="Identificación!$B$4:$J$6" spid="_x0000_s48743"/>
                </a:ext>
              </a:extLst>
            </xdr:cNvPicPr>
          </xdr:nvPicPr>
          <xdr:blipFill rotWithShape="1">
            <a:blip xmlns:r="http://schemas.openxmlformats.org/officeDocument/2006/relationships" r:embed="rId3"/>
            <a:srcRect b="4436"/>
            <a:stretch>
              <a:fillRect/>
            </a:stretch>
          </xdr:blipFill>
          <xdr:spPr bwMode="auto">
            <a:xfrm>
              <a:off x="726281" y="1524000"/>
              <a:ext cx="9711267" cy="889005"/>
            </a:xfrm>
            <a:prstGeom prst="rect">
              <a:avLst/>
            </a:prstGeom>
            <a:noFill/>
            <a:ln w="9525">
              <a:noFill/>
              <a:miter lim="800000"/>
              <a:headEnd/>
              <a:tailEnd/>
            </a:ln>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57149</xdr:colOff>
      <xdr:row>0</xdr:row>
      <xdr:rowOff>57151</xdr:rowOff>
    </xdr:from>
    <xdr:to>
      <xdr:col>0</xdr:col>
      <xdr:colOff>714374</xdr:colOff>
      <xdr:row>2</xdr:row>
      <xdr:rowOff>200025</xdr:rowOff>
    </xdr:to>
    <xdr:pic>
      <xdr:nvPicPr>
        <xdr:cNvPr id="2" name="Picture 8">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 y="57151"/>
          <a:ext cx="6572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3971925</xdr:colOff>
      <xdr:row>0</xdr:row>
      <xdr:rowOff>238125</xdr:rowOff>
    </xdr:from>
    <xdr:to>
      <xdr:col>2</xdr:col>
      <xdr:colOff>5095875</xdr:colOff>
      <xdr:row>2</xdr:row>
      <xdr:rowOff>19050</xdr:rowOff>
    </xdr:to>
    <xdr:sp macro="" textlink="">
      <xdr:nvSpPr>
        <xdr:cNvPr id="3" name="2 Flecha izquierda">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bwMode="auto">
        <a:xfrm>
          <a:off x="6257925" y="238125"/>
          <a:ext cx="1123950" cy="390525"/>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0</xdr:col>
      <xdr:colOff>688975</xdr:colOff>
      <xdr:row>2</xdr:row>
      <xdr:rowOff>228599</xdr:rowOff>
    </xdr:to>
    <xdr:pic>
      <xdr:nvPicPr>
        <xdr:cNvPr id="9" name="Picture 8">
          <a:extLst>
            <a:ext uri="{FF2B5EF4-FFF2-40B4-BE49-F238E27FC236}">
              <a16:creationId xmlns:a16="http://schemas.microsoft.com/office/drawing/2014/main" id="{00000000-0008-0000-08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647700"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3015191</xdr:colOff>
      <xdr:row>0</xdr:row>
      <xdr:rowOff>236008</xdr:rowOff>
    </xdr:from>
    <xdr:to>
      <xdr:col>9</xdr:col>
      <xdr:colOff>4139141</xdr:colOff>
      <xdr:row>2</xdr:row>
      <xdr:rowOff>16933</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800-000007000000}"/>
            </a:ext>
          </a:extLst>
        </xdr:cNvPr>
        <xdr:cNvSpPr/>
      </xdr:nvSpPr>
      <xdr:spPr bwMode="auto">
        <a:xfrm>
          <a:off x="11746441" y="236008"/>
          <a:ext cx="1123950" cy="394758"/>
        </a:xfrm>
        <a:prstGeom prst="leftArrow">
          <a:avLst/>
        </a:prstGeom>
        <a:solidFill>
          <a:srgbClr val="FFFF00"/>
        </a:solidFill>
        <a:ln w="9525" cap="flat" cmpd="sng" algn="ctr">
          <a:solidFill>
            <a:srgbClr val="FFFFCC"/>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ctr" upright="1"/>
        <a:lstStyle/>
        <a:p>
          <a:pPr algn="ctr"/>
          <a:r>
            <a:rPr lang="es-CR" sz="1100"/>
            <a:t>Volver a INICIO</a:t>
          </a:r>
        </a:p>
      </xdr:txBody>
    </xdr:sp>
    <xdr:clientData/>
  </xdr:twoCellAnchor>
  <mc:AlternateContent xmlns:mc="http://schemas.openxmlformats.org/markup-compatibility/2006">
    <mc:Choice xmlns:a14="http://schemas.microsoft.com/office/drawing/2010/main" Requires="a14">
      <xdr:twoCellAnchor editAs="oneCell">
        <xdr:from>
          <xdr:col>2</xdr:col>
          <xdr:colOff>1</xdr:colOff>
          <xdr:row>3</xdr:row>
          <xdr:rowOff>0</xdr:rowOff>
        </xdr:from>
        <xdr:to>
          <xdr:col>9</xdr:col>
          <xdr:colOff>856754</xdr:colOff>
          <xdr:row>5</xdr:row>
          <xdr:rowOff>279374</xdr:rowOff>
        </xdr:to>
        <xdr:pic>
          <xdr:nvPicPr>
            <xdr:cNvPr id="8" name="7 Imagen">
              <a:extLst>
                <a:ext uri="{FF2B5EF4-FFF2-40B4-BE49-F238E27FC236}">
                  <a16:creationId xmlns:a16="http://schemas.microsoft.com/office/drawing/2014/main" id="{00000000-0008-0000-0800-000008000000}"/>
                </a:ext>
              </a:extLst>
            </xdr:cNvPr>
            <xdr:cNvPicPr>
              <a:picLocks noChangeAspect="1" noChangeArrowheads="1"/>
              <a:extLst>
                <a:ext uri="{84589F7E-364E-4C9E-8A38-B11213B215E9}">
                  <a14:cameraTool cellRange="Identificación!$B$4:$J$6" spid="_x0000_s59027"/>
                </a:ext>
              </a:extLst>
            </xdr:cNvPicPr>
          </xdr:nvPicPr>
          <xdr:blipFill rotWithShape="1">
            <a:blip xmlns:r="http://schemas.openxmlformats.org/officeDocument/2006/relationships" r:embed="rId3"/>
            <a:srcRect b="4436"/>
            <a:stretch>
              <a:fillRect/>
            </a:stretch>
          </xdr:blipFill>
          <xdr:spPr bwMode="auto">
            <a:xfrm>
              <a:off x="762001" y="920750"/>
              <a:ext cx="9730878" cy="893207"/>
            </a:xfrm>
            <a:prstGeom prst="rect">
              <a:avLst/>
            </a:prstGeom>
            <a:noFill/>
            <a:ln w="9525">
              <a:noFill/>
              <a:miter lim="800000"/>
              <a:headEnd/>
              <a:tailEnd/>
            </a:ln>
          </xdr:spPr>
        </xdr:pic>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a8" displayName="Tabla8" ref="A9:C40" totalsRowShown="0" headerRowDxfId="282" dataDxfId="280" headerRowBorderDxfId="281">
  <autoFilter ref="A9:C40" xr:uid="{00000000-0009-0000-0100-000008000000}"/>
  <tableColumns count="3">
    <tableColumn id="1" xr3:uid="{00000000-0010-0000-0000-000001000000}" name="Año" dataDxfId="279"/>
    <tableColumn id="4" xr3:uid="{00000000-0010-0000-0000-000004000000}" name="Tarea" dataDxfId="278"/>
    <tableColumn id="2" xr3:uid="{00000000-0010-0000-0000-000002000000}" name="AC / SE / Equipo Multidiciplinario" dataDxfId="277"/>
  </tableColumns>
  <tableStyleInfo name="TableStyleLight1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a8236" displayName="Tabla8236" ref="A9:J40" totalsRowShown="0" headerRowDxfId="190" dataDxfId="188" headerRowBorderDxfId="189">
  <autoFilter ref="A9:J40" xr:uid="{00000000-0009-0000-0100-000005000000}"/>
  <tableColumns count="10">
    <tableColumn id="2" xr3:uid="{00000000-0010-0000-0900-000002000000}" name="AC / SE /Equipo Multidiciplinario" dataDxfId="187">
      <calculatedColumnFormula>Evaluación!C10</calculatedColumnFormula>
    </tableColumn>
    <tableColumn id="3" xr3:uid="{00000000-0010-0000-0900-000003000000}" name="Unidad Funcional" dataDxfId="186">
      <calculatedColumnFormula>Evaluación!D10</calculatedColumnFormula>
    </tableColumn>
    <tableColumn id="4" xr3:uid="{00000000-0010-0000-0900-000004000000}" name="Coordina" dataDxfId="185">
      <calculatedColumnFormula>Evaluación!E10</calculatedColumnFormula>
    </tableColumn>
    <tableColumn id="6" xr3:uid="{00000000-0010-0000-0900-000006000000}" name="N°e" dataDxfId="184">
      <calculatedColumnFormula>Evaluación!F10</calculatedColumnFormula>
    </tableColumn>
    <tableColumn id="9" xr3:uid="{00000000-0010-0000-0900-000009000000}" name="Evento" dataDxfId="183">
      <calculatedColumnFormula>Tabla10[[#This Row],[Evento]]</calculatedColumnFormula>
    </tableColumn>
    <tableColumn id="8" xr3:uid="{6B273B95-7D9A-4CF3-B727-6F91F5FA80AD}" name="N°c" dataDxfId="182">
      <calculatedColumnFormula>Evaluación!H10</calculatedColumnFormula>
    </tableColumn>
    <tableColumn id="5" xr3:uid="{00000000-0010-0000-0900-000005000000}" name="Causa" dataDxfId="181">
      <calculatedColumnFormula>Tabla10[[#This Row],[Causa]]</calculatedColumnFormula>
    </tableColumn>
    <tableColumn id="1" xr3:uid="{00000000-0010-0000-0900-000001000000}" name="Consecuencias" dataDxfId="180">
      <calculatedColumnFormula>Tabla10[[#This Row],[Consecuencias]]</calculatedColumnFormula>
    </tableColumn>
    <tableColumn id="10" xr3:uid="{00000000-0010-0000-0900-00000A000000}" name="Grado de Exposición " dataDxfId="179">
      <calculatedColumnFormula>+Tabla823[[#This Row],[Grado Exposición]]</calculatedColumnFormula>
    </tableColumn>
    <tableColumn id="7" xr3:uid="{00000000-0010-0000-0900-000007000000}" name="Riesgos que Requieren Ser Administrados" dataDxfId="178">
      <calculatedColumnFormula>Evaluación!Q10</calculatedColumnFormula>
    </tableColumn>
  </tableColumns>
  <tableStyleInfo name="TableStyleLight1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a10457" displayName="Tabla10457" ref="K9:T40" totalsRowShown="0" headerRowDxfId="177" dataDxfId="175" headerRowBorderDxfId="176">
  <autoFilter ref="K9:T40" xr:uid="{00000000-0009-0000-0100-000006000000}"/>
  <tableColumns count="10">
    <tableColumn id="1" xr3:uid="{00000000-0010-0000-0A00-000001000000}" name="Acción 1 Propuesta" dataDxfId="174"/>
    <tableColumn id="3" xr3:uid="{00000000-0010-0000-0A00-000003000000}" name="PP?" dataDxfId="173"/>
    <tableColumn id="9" xr3:uid="{00000000-0010-0000-0A00-000009000000}" name="Código1" dataDxfId="172"/>
    <tableColumn id="5" xr3:uid="{00000000-0010-0000-0A00-000005000000}" name="Acción 2 Propuesta" dataDxfId="171"/>
    <tableColumn id="6" xr3:uid="{00000000-0010-0000-0A00-000006000000}" name="PP?2" dataDxfId="170"/>
    <tableColumn id="10" xr3:uid="{00000000-0010-0000-0A00-00000A000000}" name="Código2" dataDxfId="169"/>
    <tableColumn id="4" xr3:uid="{00000000-0010-0000-0A00-000004000000}" name="Acción 3 Propuesta" dataDxfId="168"/>
    <tableColumn id="7" xr3:uid="{00000000-0010-0000-0A00-000007000000}" name="PP3?" dataDxfId="167"/>
    <tableColumn id="2" xr3:uid="{00000000-0010-0000-0A00-000002000000}" name="Código3" dataDxfId="166"/>
    <tableColumn id="8" xr3:uid="{6CCB5D97-B066-43AD-841E-42ABF8C672DA}" name="Código Tarea" dataDxfId="165"/>
  </tableColumns>
  <tableStyleInfo name="TableStyleMedium1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B000000}" name="Tabla82368" displayName="Tabla82368" ref="A9:G40" totalsRowShown="0" headerRowDxfId="17" dataDxfId="15" headerRowBorderDxfId="16">
  <autoFilter ref="A9:G40" xr:uid="{00000000-0009-0000-0100-000007000000}"/>
  <tableColumns count="7">
    <tableColumn id="1" xr3:uid="{00000000-0010-0000-0B00-000001000000}" name="Código Obj." dataDxfId="14">
      <calculatedColumnFormula>Tabla8[[#This Row],[Año]]</calculatedColumnFormula>
    </tableColumn>
    <tableColumn id="2" xr3:uid="{00000000-0010-0000-0B00-000002000000}" name="AC" dataDxfId="13">
      <calculatedColumnFormula>Evaluación!C10</calculatedColumnFormula>
    </tableColumn>
    <tableColumn id="3" xr3:uid="{00000000-0010-0000-0B00-000003000000}" name="UF" dataDxfId="12">
      <calculatedColumnFormula>Evaluación!D10</calculatedColumnFormula>
    </tableColumn>
    <tableColumn id="4" xr3:uid="{00000000-0010-0000-0B00-000004000000}" name="N°e" dataDxfId="11">
      <calculatedColumnFormula>Evaluación!E10</calculatedColumnFormula>
    </tableColumn>
    <tableColumn id="6" xr3:uid="{00000000-0010-0000-0B00-000006000000}" name="N°c" dataDxfId="10">
      <calculatedColumnFormula>Evaluación!F10</calculatedColumnFormula>
    </tableColumn>
    <tableColumn id="7" xr3:uid="{00000000-0010-0000-0B00-000007000000}" name="Descripción de Evento" dataDxfId="9">
      <calculatedColumnFormula>Tabla10[[#This Row],[Evento]]</calculatedColumnFormula>
    </tableColumn>
    <tableColumn id="8" xr3:uid="{00000000-0010-0000-0B00-000008000000}" name="Descripción de Causa" dataDxfId="8">
      <calculatedColumnFormula>Tabla10[[#This Row],[Causa]]</calculatedColumnFormula>
    </tableColumn>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a1114" displayName="Tabla1114" ref="H9:L40" totalsRowShown="0" headerRowDxfId="7" dataDxfId="5" headerRowBorderDxfId="6">
  <autoFilter ref="H9:L40" xr:uid="{00000000-0009-0000-0100-00000D000000}"/>
  <tableColumns count="5">
    <tableColumn id="6" xr3:uid="{00000000-0010-0000-0C00-000006000000}" name="General" dataDxfId="4">
      <calculatedColumnFormula>Tabla9[[#This Row],[General]]</calculatedColumnFormula>
    </tableColumn>
    <tableColumn id="7" xr3:uid="{00000000-0010-0000-0C00-000007000000}" name="Específico" dataDxfId="3">
      <calculatedColumnFormula>Tabla9[[#This Row],[Específica]]</calculatedColumnFormula>
    </tableColumn>
    <tableColumn id="8" xr3:uid="{00000000-0010-0000-0C00-000008000000}" name="Factor" dataDxfId="2">
      <calculatedColumnFormula>Tabla9[[#This Row],[Factor]]</calculatedColumnFormula>
    </tableColumn>
    <tableColumn id="11" xr3:uid="{00000000-0010-0000-0C00-00000B000000}" name="Grado Exposición" dataDxfId="1">
      <calculatedColumnFormula>Tabla104[[#This Row],[Grado Exposición]]</calculatedColumnFormula>
    </tableColumn>
    <tableColumn id="12" xr3:uid="{00000000-0010-0000-0C00-00000C000000}" name="Aceptabilidad del Riesgo" dataDxfId="0">
      <calculatedColumnFormula>Tabla1045[[#This Row],[Aceptabilidad del Riesgo]]</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Tabla9" displayName="Tabla9" ref="K9:M40" totalsRowShown="0" headerRowDxfId="276" dataDxfId="274" headerRowBorderDxfId="275">
  <autoFilter ref="K9:M40" xr:uid="{00000000-0009-0000-0100-000009000000}"/>
  <tableColumns count="3">
    <tableColumn id="1" xr3:uid="{00000000-0010-0000-0100-000001000000}" name="General" dataDxfId="273"/>
    <tableColumn id="2" xr3:uid="{00000000-0010-0000-0100-000002000000}" name="Específica" dataDxfId="272"/>
    <tableColumn id="3" xr3:uid="{00000000-0010-0000-0100-000003000000}" name="Factor" dataDxfId="271"/>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a10" displayName="Tabla10" ref="D9:J40" totalsRowShown="0" headerRowDxfId="270" dataDxfId="268" headerRowBorderDxfId="269">
  <autoFilter ref="D9:J40" xr:uid="{00000000-0009-0000-0100-00000A000000}"/>
  <tableColumns count="7">
    <tableColumn id="1" xr3:uid="{00000000-0010-0000-0200-000001000000}" name="UF" dataDxfId="267"/>
    <tableColumn id="5" xr3:uid="{00000000-0010-0000-0200-000005000000}" name="Coordina" dataDxfId="266"/>
    <tableColumn id="7" xr3:uid="{00000000-0010-0000-0200-000007000000}" name="N°e" dataDxfId="265"/>
    <tableColumn id="2" xr3:uid="{00000000-0010-0000-0200-000002000000}" name="Evento" dataDxfId="264"/>
    <tableColumn id="8" xr3:uid="{00000000-0010-0000-0200-000008000000}" name="N°c" dataDxfId="263"/>
    <tableColumn id="3" xr3:uid="{00000000-0010-0000-0200-000003000000}" name="Causa" dataDxfId="262"/>
    <tableColumn id="4" xr3:uid="{00000000-0010-0000-0200-000004000000}" name="Consecuencias" dataDxfId="261"/>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a912" displayName="Tabla912" ref="N9:P40" totalsRowShown="0" headerRowDxfId="260" dataDxfId="258" headerRowBorderDxfId="259">
  <autoFilter ref="N9:P40" xr:uid="{00000000-0009-0000-0100-00000B000000}"/>
  <tableColumns count="3">
    <tableColumn id="1" xr3:uid="{00000000-0010-0000-0300-000001000000}" name="General" dataDxfId="257"/>
    <tableColumn id="2" xr3:uid="{00000000-0010-0000-0300-000002000000}" name="Específica" dataDxfId="256"/>
    <tableColumn id="3" xr3:uid="{00000000-0010-0000-0300-000003000000}" name="Factor" dataDxfId="255"/>
  </tableColumns>
  <tableStyleInfo name="TableStyleLight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la91213" displayName="Tabla91213" ref="Q9:S40" totalsRowShown="0" headerRowDxfId="254" dataDxfId="252" headerRowBorderDxfId="253">
  <autoFilter ref="Q9:S40" xr:uid="{00000000-0009-0000-0100-00000C000000}"/>
  <tableColumns count="3">
    <tableColumn id="1" xr3:uid="{00000000-0010-0000-0400-000001000000}" name="General" dataDxfId="251"/>
    <tableColumn id="2" xr3:uid="{00000000-0010-0000-0400-000002000000}" name="Específica" dataDxfId="250"/>
    <tableColumn id="3" xr3:uid="{00000000-0010-0000-0400-000003000000}" name="Factor" dataDxfId="249"/>
  </tableColumns>
  <tableStyleInfo name="TableStyleLight1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82" displayName="Tabla82" ref="A9:J40" totalsRowShown="0" headerRowDxfId="240" dataDxfId="239">
  <autoFilter ref="A9:J40" xr:uid="{00000000-0009-0000-0100-000001000000}"/>
  <tableColumns count="10">
    <tableColumn id="1" xr3:uid="{00000000-0010-0000-0500-000001000000}" name="Año" dataDxfId="238">
      <calculatedColumnFormula>Identificación!A10</calculatedColumnFormula>
    </tableColumn>
    <tableColumn id="5" xr3:uid="{00000000-0010-0000-0500-000005000000}" name="Tarea" dataDxfId="237">
      <calculatedColumnFormula>Identificación!B10</calculatedColumnFormula>
    </tableColumn>
    <tableColumn id="2" xr3:uid="{00000000-0010-0000-0500-000002000000}" name="AC / SE / Equipo Multidiciplinario" dataDxfId="236">
      <calculatedColumnFormula>Identificación!C10</calculatedColumnFormula>
    </tableColumn>
    <tableColumn id="3" xr3:uid="{00000000-0010-0000-0500-000003000000}" name="Unidad Funcional" dataDxfId="235">
      <calculatedColumnFormula>Tabla10[[#This Row],[UF]]</calculatedColumnFormula>
    </tableColumn>
    <tableColumn id="4" xr3:uid="{00000000-0010-0000-0500-000004000000}" name="Coordina" dataDxfId="234">
      <calculatedColumnFormula>+Tabla10[[#This Row],[Coordina]]</calculatedColumnFormula>
    </tableColumn>
    <tableColumn id="6" xr3:uid="{00000000-0010-0000-0500-000006000000}" name="N°e" dataDxfId="233">
      <calculatedColumnFormula>Tabla10[[#This Row],[N°e]]</calculatedColumnFormula>
    </tableColumn>
    <tableColumn id="7" xr3:uid="{00000000-0010-0000-0500-000007000000}" name="Evento" dataDxfId="232">
      <calculatedColumnFormula>+Tabla10[[#This Row],[Evento]]</calculatedColumnFormula>
    </tableColumn>
    <tableColumn id="10" xr3:uid="{7CDA63D0-7C64-4BEC-AF05-6BF8B8267490}" name="N°c" dataDxfId="231">
      <calculatedColumnFormula>Tabla10[[#This Row],[N°c]]</calculatedColumnFormula>
    </tableColumn>
    <tableColumn id="8" xr3:uid="{00000000-0010-0000-0500-000008000000}" name="Causa" dataDxfId="230">
      <calculatedColumnFormula>Tabla10[[#This Row],[Causa]]</calculatedColumnFormula>
    </tableColumn>
    <tableColumn id="9" xr3:uid="{00000000-0010-0000-0500-000009000000}" name="Consecuencias" dataDxfId="229">
      <calculatedColumnFormula>+Tabla10[[#This Row],[Consecuencias]]</calculatedColumnFormula>
    </tableColumn>
  </tableColumns>
  <tableStyleInfo name="TableStyleLight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04" displayName="Tabla104" ref="K9:P40" totalsRowShown="0" headerRowDxfId="228" dataDxfId="226" headerRowBorderDxfId="227">
  <autoFilter ref="K9:P40" xr:uid="{00000000-0009-0000-0100-000003000000}"/>
  <tableColumns count="6">
    <tableColumn id="1" xr3:uid="{00000000-0010-0000-0600-000001000000}" name="PROBABILIDAD" dataDxfId="225"/>
    <tableColumn id="9" xr3:uid="{00000000-0010-0000-0600-000009000000}" name="Pp" dataDxfId="224">
      <calculatedColumnFormula>IF(K10="alta",3,IF(K10="media",2,IF(K10="baja",1,"")))</calculatedColumnFormula>
    </tableColumn>
    <tableColumn id="5" xr3:uid="{00000000-0010-0000-0600-000005000000}" name="IMPACTO" dataDxfId="223"/>
    <tableColumn id="10" xr3:uid="{00000000-0010-0000-0600-00000A000000}" name="Pi" dataDxfId="222">
      <calculatedColumnFormula>IF(M10="alto",3,IF(M10="medio",2,IF(M10="bajo",1,"")))</calculatedColumnFormula>
    </tableColumn>
    <tableColumn id="3" xr3:uid="{00000000-0010-0000-0600-000003000000}" name="Ptos" dataDxfId="221">
      <calculatedColumnFormula>L10*N10</calculatedColumnFormula>
    </tableColumn>
    <tableColumn id="4" xr3:uid="{00000000-0010-0000-0600-000004000000}" name="Grado Exposición" dataDxfId="220">
      <calculatedColumnFormula>IF(O10&gt;=6,"ALTO",IF(O10&lt;=2,"BAJO",IF(AND(O10&lt;6,O10&gt;2),"MEDIO")))</calculatedColumnFormula>
    </tableColumn>
  </tableColumns>
  <tableStyleInfo name="TableStyleMedium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a823" displayName="Tabla823" ref="A9:K40" totalsRowShown="0" headerRowDxfId="217" dataDxfId="215" headerRowBorderDxfId="216">
  <autoFilter ref="A9:K40" xr:uid="{00000000-0009-0000-0100-000002000000}"/>
  <tableColumns count="11">
    <tableColumn id="1" xr3:uid="{00000000-0010-0000-0700-000001000000}" name="Año" dataDxfId="214">
      <calculatedColumnFormula>Tabla82[[#This Row],[Año]]</calculatedColumnFormula>
    </tableColumn>
    <tableColumn id="5" xr3:uid="{00000000-0010-0000-0700-000005000000}" name="Tarea" dataDxfId="213">
      <calculatedColumnFormula>Tabla82[[#This Row],[Tarea]]</calculatedColumnFormula>
    </tableColumn>
    <tableColumn id="2" xr3:uid="{00000000-0010-0000-0700-000002000000}" name="AC / SE / Equipo Multidiciplinario" dataDxfId="212">
      <calculatedColumnFormula>Tabla82[[#This Row],[AC / SE / Equipo Multidiciplinario]]</calculatedColumnFormula>
    </tableColumn>
    <tableColumn id="3" xr3:uid="{00000000-0010-0000-0700-000003000000}" name="Unidad Funcional" dataDxfId="211">
      <calculatedColumnFormula>Tabla82[[#This Row],[Unidad Funcional]]</calculatedColumnFormula>
    </tableColumn>
    <tableColumn id="4" xr3:uid="{00000000-0010-0000-0700-000004000000}" name="Coordina" dataDxfId="210">
      <calculatedColumnFormula>Tabla82[[#This Row],[Coordina]]</calculatedColumnFormula>
    </tableColumn>
    <tableColumn id="6" xr3:uid="{00000000-0010-0000-0700-000006000000}" name="N°e" dataDxfId="209">
      <calculatedColumnFormula>Tabla82[[#This Row],[N°e]]</calculatedColumnFormula>
    </tableColumn>
    <tableColumn id="7" xr3:uid="{00000000-0010-0000-0700-000007000000}" name="Evento" dataDxfId="208">
      <calculatedColumnFormula>+Tabla82[[#This Row],[Evento]]</calculatedColumnFormula>
    </tableColumn>
    <tableColumn id="11" xr3:uid="{86A4BDF7-33B3-4641-9FDB-61CB11DAAF06}" name="N°c" dataDxfId="207">
      <calculatedColumnFormula>Tabla82[[#This Row],[N°c]]</calculatedColumnFormula>
    </tableColumn>
    <tableColumn id="8" xr3:uid="{00000000-0010-0000-0700-000008000000}" name="Causa" dataDxfId="206">
      <calculatedColumnFormula>+Tabla82[[#This Row],[Causa]]</calculatedColumnFormula>
    </tableColumn>
    <tableColumn id="9" xr3:uid="{00000000-0010-0000-0700-000009000000}" name="Consecuencias" dataDxfId="205">
      <calculatedColumnFormula>+Tabla82[[#This Row],[Consecuencias]]</calculatedColumnFormula>
    </tableColumn>
    <tableColumn id="10" xr3:uid="{00000000-0010-0000-0700-00000A000000}" name="Grado Exposición" dataDxfId="204">
      <calculatedColumnFormula>+Tabla104[[#This Row],[Grado Exposición]]</calculatedColumnFormula>
    </tableColumn>
  </tableColumns>
  <tableStyleInfo name="TableStyleLight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abla1045" displayName="Tabla1045" ref="L9:Q40" totalsRowShown="0" headerRowDxfId="203" dataDxfId="201" headerRowBorderDxfId="202">
  <autoFilter ref="L9:Q40" xr:uid="{00000000-0009-0000-0100-000004000000}"/>
  <tableColumns count="6">
    <tableColumn id="1" xr3:uid="{00000000-0010-0000-0800-000001000000}" name="Grado en que PUEDO incidir en las causas" dataDxfId="200"/>
    <tableColumn id="9" xr3:uid="{00000000-0010-0000-0800-000009000000}" name="P1" dataDxfId="199">
      <calculatedColumnFormula>IF(L10="MUCHO",3,IF(L10="POCO",2,IF(L10="NADA",1,"")))</calculatedColumnFormula>
    </tableColumn>
    <tableColumn id="5" xr3:uid="{00000000-0010-0000-0800-000005000000}" name="Grado en que PUEDO mitigar las consecuencias " dataDxfId="198"/>
    <tableColumn id="10" xr3:uid="{00000000-0010-0000-0800-00000A000000}" name="P2" dataDxfId="197">
      <calculatedColumnFormula>IF(N10="MUCHO",3,IF(N10="POCO",2,IF(N10="NADA",1,"")))</calculatedColumnFormula>
    </tableColumn>
    <tableColumn id="3" xr3:uid="{00000000-0010-0000-0800-000003000000}" name="Ptos" dataDxfId="196">
      <calculatedColumnFormula>+Tabla1045[[#This Row],[P2]]*Tabla1045[[#This Row],[P1]]</calculatedColumnFormula>
    </tableColumn>
    <tableColumn id="4" xr3:uid="{00000000-0010-0000-0800-000004000000}" name="Aceptabilidad del Riesgo" dataDxfId="195">
      <calculatedColumnFormula>IF(AND(K10="ALTO")*OR(P10=1,P10=2,P10=3,P10=4),"Transfiero el Riesgo al Nivel Superior",IF(AND(K10="ALTO")*OR(P10=6,P10=9),"Administro el Riesgo e Informo al Superior",IF(AND(K10="MEDIO")*OR(P10=1,P10=2),"Administro el Riesgo e Informo al Superior",IF(AND(K10="MEDIO")*OR(P10=3,P10=4,P10=6,P10=9),"Administro el Riesgo Mediante Acción de Mitigación",IF(K10="BAJO","Acepto el Riesgo  Desarrollo Acciones de Monitoreo del Mismo","")))))</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table" Target="../tables/table13.xml"/><Relationship Id="rId3" Type="http://schemas.openxmlformats.org/officeDocument/2006/relationships/vmlDrawing" Target="../drawings/vmlDrawing6.vml"/><Relationship Id="rId7" Type="http://schemas.openxmlformats.org/officeDocument/2006/relationships/image" Target="../media/image13.emf"/><Relationship Id="rId12"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ontrol" Target="../activeX/activeX6.xml"/><Relationship Id="rId11" Type="http://schemas.openxmlformats.org/officeDocument/2006/relationships/image" Target="../media/image15.emf"/><Relationship Id="rId5" Type="http://schemas.openxmlformats.org/officeDocument/2006/relationships/image" Target="../media/image12.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14.emf"/></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table" Target="../tables/table2.xml"/><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table" Target="../tables/table1.xml"/><Relationship Id="rId2" Type="http://schemas.openxmlformats.org/officeDocument/2006/relationships/drawing" Target="../drawings/drawing2.xml"/><Relationship Id="rId16" Type="http://schemas.openxmlformats.org/officeDocument/2006/relationships/table" Target="../tables/table5.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table" Target="../tables/table4.xml"/><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table" Target="../tables/table7.xml"/><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table" Target="../tables/table9.xml"/><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5">
    <tabColor rgb="FFFFFF00"/>
  </sheetPr>
  <dimension ref="A1:J28"/>
  <sheetViews>
    <sheetView showGridLines="0" zoomScale="115" workbookViewId="0"/>
  </sheetViews>
  <sheetFormatPr baseColWidth="10" defaultColWidth="0" defaultRowHeight="12.75" zeroHeight="1"/>
  <cols>
    <col min="1" max="10" width="11.42578125" customWidth="1"/>
    <col min="11" max="16384" width="11.42578125" hidden="1"/>
  </cols>
  <sheetData>
    <row r="1" spans="1:10">
      <c r="A1" s="119"/>
      <c r="B1" s="120"/>
      <c r="C1" s="120"/>
      <c r="D1" s="120"/>
      <c r="E1" s="120"/>
      <c r="F1" s="120"/>
      <c r="G1" s="120"/>
      <c r="H1" s="120"/>
      <c r="I1" s="120"/>
      <c r="J1" s="121"/>
    </row>
    <row r="2" spans="1:10" ht="18">
      <c r="A2" s="226" t="s">
        <v>138</v>
      </c>
      <c r="B2" s="227"/>
      <c r="C2" s="227"/>
      <c r="D2" s="227"/>
      <c r="E2" s="227"/>
      <c r="F2" s="227"/>
      <c r="G2" s="227"/>
      <c r="H2" s="227"/>
      <c r="I2" s="227"/>
      <c r="J2" s="228"/>
    </row>
    <row r="3" spans="1:10">
      <c r="A3" s="229" t="s">
        <v>169</v>
      </c>
      <c r="B3" s="230"/>
      <c r="C3" s="230"/>
      <c r="D3" s="230"/>
      <c r="E3" s="230"/>
      <c r="F3" s="230"/>
      <c r="G3" s="230"/>
      <c r="H3" s="230"/>
      <c r="I3" s="230"/>
      <c r="J3" s="231"/>
    </row>
    <row r="4" spans="1:10">
      <c r="A4" s="122"/>
      <c r="B4" s="118"/>
      <c r="C4" s="118"/>
      <c r="D4" s="118"/>
      <c r="E4" s="118"/>
      <c r="F4" s="118"/>
      <c r="G4" s="118"/>
      <c r="H4" s="118"/>
      <c r="I4" s="118"/>
      <c r="J4" s="123"/>
    </row>
    <row r="5" spans="1:10" ht="9.9499999999999993" customHeight="1">
      <c r="A5" s="232" t="s">
        <v>275</v>
      </c>
      <c r="B5" s="233"/>
      <c r="C5" s="233"/>
      <c r="D5" s="233"/>
      <c r="E5" s="233"/>
      <c r="F5" s="233"/>
      <c r="G5" s="233"/>
      <c r="H5" s="233"/>
      <c r="I5" s="233"/>
      <c r="J5" s="234"/>
    </row>
    <row r="6" spans="1:10" ht="9.9499999999999993" customHeight="1">
      <c r="A6" s="232"/>
      <c r="B6" s="233"/>
      <c r="C6" s="233"/>
      <c r="D6" s="233"/>
      <c r="E6" s="233"/>
      <c r="F6" s="233"/>
      <c r="G6" s="233"/>
      <c r="H6" s="233"/>
      <c r="I6" s="233"/>
      <c r="J6" s="234"/>
    </row>
    <row r="7" spans="1:10" ht="9.9499999999999993" customHeight="1">
      <c r="A7" s="232"/>
      <c r="B7" s="233"/>
      <c r="C7" s="233"/>
      <c r="D7" s="233"/>
      <c r="E7" s="233"/>
      <c r="F7" s="233"/>
      <c r="G7" s="233"/>
      <c r="H7" s="233"/>
      <c r="I7" s="233"/>
      <c r="J7" s="234"/>
    </row>
    <row r="8" spans="1:10" ht="9.9499999999999993" customHeight="1">
      <c r="A8" s="232"/>
      <c r="B8" s="233"/>
      <c r="C8" s="233"/>
      <c r="D8" s="233"/>
      <c r="E8" s="233"/>
      <c r="F8" s="233"/>
      <c r="G8" s="233"/>
      <c r="H8" s="233"/>
      <c r="I8" s="233"/>
      <c r="J8" s="234"/>
    </row>
    <row r="9" spans="1:10" ht="9.9499999999999993" customHeight="1">
      <c r="A9" s="232"/>
      <c r="B9" s="233"/>
      <c r="C9" s="233"/>
      <c r="D9" s="233"/>
      <c r="E9" s="233"/>
      <c r="F9" s="233"/>
      <c r="G9" s="233"/>
      <c r="H9" s="233"/>
      <c r="I9" s="233"/>
      <c r="J9" s="234"/>
    </row>
    <row r="10" spans="1:10" ht="12.75" customHeight="1">
      <c r="A10" s="122"/>
      <c r="B10" s="118"/>
      <c r="C10" s="118"/>
      <c r="D10" s="118"/>
      <c r="E10" s="118"/>
      <c r="F10" s="118"/>
      <c r="G10" s="118"/>
      <c r="H10" s="118"/>
      <c r="I10" s="118"/>
      <c r="J10" s="123"/>
    </row>
    <row r="11" spans="1:10" ht="24.95" customHeight="1">
      <c r="A11" s="122"/>
      <c r="B11" s="118"/>
      <c r="C11" s="118"/>
      <c r="D11" s="118"/>
      <c r="E11" s="118"/>
      <c r="F11" s="118"/>
      <c r="G11" s="118"/>
      <c r="H11" s="118"/>
      <c r="I11" s="118"/>
      <c r="J11" s="123"/>
    </row>
    <row r="12" spans="1:10" ht="12.75" customHeight="1">
      <c r="A12" s="122"/>
      <c r="B12" s="118"/>
      <c r="C12" s="118"/>
      <c r="D12" s="118"/>
      <c r="E12" s="118"/>
      <c r="F12" s="118"/>
      <c r="G12" s="118"/>
      <c r="H12" s="118"/>
      <c r="I12" s="118"/>
      <c r="J12" s="123"/>
    </row>
    <row r="13" spans="1:10" ht="12.75" customHeight="1">
      <c r="A13" s="122"/>
      <c r="B13" s="118"/>
      <c r="C13" s="118"/>
      <c r="D13" s="118"/>
      <c r="E13" s="118"/>
      <c r="F13" s="118"/>
      <c r="G13" s="118"/>
      <c r="H13" s="118"/>
      <c r="I13" s="118"/>
      <c r="J13" s="123"/>
    </row>
    <row r="14" spans="1:10" ht="24.95" customHeight="1">
      <c r="A14" s="122"/>
      <c r="B14" s="118"/>
      <c r="C14" s="118"/>
      <c r="D14" s="118"/>
      <c r="E14" s="118"/>
      <c r="F14" s="118"/>
      <c r="G14" s="118"/>
      <c r="H14" s="118"/>
      <c r="I14" s="118"/>
      <c r="J14" s="123"/>
    </row>
    <row r="15" spans="1:10" ht="12.75" customHeight="1">
      <c r="A15" s="122"/>
      <c r="B15" s="118"/>
      <c r="C15" s="118"/>
      <c r="D15" s="118"/>
      <c r="E15" s="118"/>
      <c r="F15" s="118"/>
      <c r="G15" s="118"/>
      <c r="H15" s="118"/>
      <c r="I15" s="118"/>
      <c r="J15" s="123"/>
    </row>
    <row r="16" spans="1:10" ht="12.75" customHeight="1">
      <c r="A16" s="122"/>
      <c r="B16" s="118"/>
      <c r="C16" s="118"/>
      <c r="D16" s="118"/>
      <c r="E16" s="118"/>
      <c r="F16" s="118"/>
      <c r="G16" s="118"/>
      <c r="H16" s="118"/>
      <c r="I16" s="118"/>
      <c r="J16" s="123"/>
    </row>
    <row r="17" spans="1:10" ht="24.95" customHeight="1">
      <c r="A17" s="122"/>
      <c r="B17" s="118"/>
      <c r="C17" s="118"/>
      <c r="D17" s="118"/>
      <c r="E17" s="118"/>
      <c r="F17" s="118"/>
      <c r="G17" s="118"/>
      <c r="H17" s="118"/>
      <c r="I17" s="118"/>
      <c r="J17" s="123"/>
    </row>
    <row r="18" spans="1:10" ht="12.75" customHeight="1">
      <c r="A18" s="122"/>
      <c r="B18" s="118"/>
      <c r="C18" s="118"/>
      <c r="D18" s="118"/>
      <c r="E18" s="118"/>
      <c r="F18" s="118"/>
      <c r="G18" s="118"/>
      <c r="H18" s="118"/>
      <c r="I18" s="118"/>
      <c r="J18" s="123"/>
    </row>
    <row r="19" spans="1:10" ht="12.75" customHeight="1">
      <c r="A19" s="122"/>
      <c r="B19" s="118"/>
      <c r="C19" s="118"/>
      <c r="D19" s="118"/>
      <c r="E19" s="118"/>
      <c r="F19" s="118"/>
      <c r="G19" s="118"/>
      <c r="H19" s="118"/>
      <c r="I19" s="118"/>
      <c r="J19" s="123"/>
    </row>
    <row r="20" spans="1:10" ht="24.95" customHeight="1">
      <c r="A20" s="122"/>
      <c r="B20" s="118"/>
      <c r="C20" s="118"/>
      <c r="D20" s="118"/>
      <c r="E20" s="118"/>
      <c r="F20" s="118"/>
      <c r="G20" s="118"/>
      <c r="H20" s="118"/>
      <c r="I20" s="118"/>
      <c r="J20" s="123"/>
    </row>
    <row r="21" spans="1:10" ht="12.75" customHeight="1">
      <c r="A21" s="122"/>
      <c r="B21" s="118"/>
      <c r="C21" s="118"/>
      <c r="D21" s="118"/>
      <c r="E21" s="118"/>
      <c r="F21" s="118"/>
      <c r="G21" s="118"/>
      <c r="H21" s="118"/>
      <c r="I21" s="118"/>
      <c r="J21" s="123"/>
    </row>
    <row r="22" spans="1:10" ht="6" customHeight="1">
      <c r="A22" s="122"/>
      <c r="B22" s="118"/>
      <c r="C22" s="118"/>
      <c r="D22" s="118"/>
      <c r="E22" s="118"/>
      <c r="F22" s="118"/>
      <c r="G22" s="118"/>
      <c r="H22" s="118"/>
      <c r="I22" s="118"/>
      <c r="J22" s="123"/>
    </row>
    <row r="23" spans="1:10" ht="24.95" customHeight="1">
      <c r="A23" s="122"/>
      <c r="B23" s="118"/>
      <c r="C23" s="118"/>
      <c r="D23" s="118"/>
      <c r="E23" s="118"/>
      <c r="F23" s="118"/>
      <c r="G23" s="118"/>
      <c r="H23" s="118"/>
      <c r="I23" s="118"/>
      <c r="J23" s="123"/>
    </row>
    <row r="24" spans="1:10" ht="9.75" customHeight="1">
      <c r="A24" s="122"/>
      <c r="B24" s="118"/>
      <c r="C24" s="118"/>
      <c r="D24" s="118"/>
      <c r="E24" s="118"/>
      <c r="F24" s="118"/>
      <c r="G24" s="118"/>
      <c r="H24" s="118"/>
      <c r="I24" s="118"/>
      <c r="J24" s="123"/>
    </row>
    <row r="25" spans="1:10" ht="24.95" customHeight="1">
      <c r="A25" s="122"/>
      <c r="B25" s="118"/>
      <c r="C25" s="118"/>
      <c r="D25" s="118"/>
      <c r="E25" s="118"/>
      <c r="F25" s="118"/>
      <c r="G25" s="118"/>
      <c r="H25" s="118"/>
      <c r="I25" s="118"/>
      <c r="J25" s="123"/>
    </row>
    <row r="26" spans="1:10" ht="24.95" hidden="1" customHeight="1" thickBot="1">
      <c r="A26" s="124"/>
      <c r="B26" s="125"/>
      <c r="C26" s="125"/>
      <c r="D26" s="125"/>
      <c r="E26" s="125"/>
      <c r="F26" s="125"/>
      <c r="G26" s="125"/>
      <c r="H26" s="125"/>
      <c r="I26" s="125"/>
      <c r="J26" s="126"/>
    </row>
    <row r="27" spans="1:10" ht="24.95" hidden="1" customHeight="1"/>
    <row r="28" spans="1:10" ht="24.95" hidden="1" customHeight="1"/>
  </sheetData>
  <sheetProtection algorithmName="SHA-512" hashValue="kJAPrp0M2C74C+xp2nEx5IYivddZaLrKUPVjreqJiTibIJPXlsJIvXgaMka6Gk/d6T/3Jg+ButzKpUQuKmbaeQ==" saltValue="ZzNZMFkAOsJ2Coi9dHZ55Q==" spinCount="100000" sheet="1" formatCells="0" formatColumns="0" formatRows="0" insertColumns="0" insertRows="0" insertHyperlinks="0" deleteColumns="0" deleteRows="0" sort="0" pivotTables="0"/>
  <mergeCells count="3">
    <mergeCell ref="A2:J2"/>
    <mergeCell ref="A3:J3"/>
    <mergeCell ref="A5:J9"/>
  </mergeCells>
  <printOptions horizontalCentered="1"/>
  <pageMargins left="0.78740157480314965" right="0.78740157480314965" top="0.78740157480314965" bottom="0.78740157480314965" header="0" footer="0"/>
  <pageSetup scale="12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theme="7" tint="-0.499984740745262"/>
  </sheetPr>
  <dimension ref="A1:M27"/>
  <sheetViews>
    <sheetView topLeftCell="A17" zoomScaleNormal="100" workbookViewId="0">
      <selection activeCell="B8" sqref="B8"/>
    </sheetView>
  </sheetViews>
  <sheetFormatPr baseColWidth="10" defaultColWidth="11.42578125" defaultRowHeight="12.75"/>
  <cols>
    <col min="1" max="1" width="10.7109375" style="81" customWidth="1"/>
    <col min="2" max="2" width="23.5703125" style="80" customWidth="1"/>
    <col min="3" max="3" width="150.7109375" style="2" customWidth="1"/>
    <col min="4" max="16384" width="11.42578125" style="80"/>
  </cols>
  <sheetData>
    <row r="1" spans="1:13" s="2" customFormat="1" ht="24" customHeight="1">
      <c r="A1" s="31"/>
      <c r="B1" s="50" t="s">
        <v>138</v>
      </c>
      <c r="C1" s="31"/>
      <c r="D1" s="31"/>
      <c r="E1" s="31"/>
      <c r="F1" s="31"/>
      <c r="G1" s="31"/>
      <c r="H1" s="31"/>
      <c r="I1" s="31"/>
      <c r="J1" s="31"/>
      <c r="K1" s="31"/>
      <c r="L1" s="31"/>
      <c r="M1" s="31"/>
    </row>
    <row r="2" spans="1:13" s="2" customFormat="1" ht="24" customHeight="1">
      <c r="A2" s="31"/>
      <c r="B2" s="47" t="s">
        <v>169</v>
      </c>
      <c r="C2" s="31"/>
      <c r="D2" s="31"/>
      <c r="E2" s="31"/>
      <c r="F2" s="31"/>
      <c r="G2" s="31"/>
      <c r="H2" s="31"/>
      <c r="I2" s="31"/>
      <c r="J2" s="31"/>
      <c r="K2" s="31"/>
      <c r="L2" s="31"/>
      <c r="M2" s="31"/>
    </row>
    <row r="3" spans="1:13" s="2" customFormat="1" ht="24" customHeight="1">
      <c r="A3" s="31"/>
      <c r="B3" s="108" t="s">
        <v>247</v>
      </c>
      <c r="C3" s="31"/>
      <c r="D3" s="31"/>
      <c r="E3" s="31"/>
      <c r="F3" s="31"/>
      <c r="G3" s="31"/>
      <c r="H3" s="31"/>
      <c r="I3" s="31"/>
      <c r="J3" s="31"/>
      <c r="K3" s="31"/>
      <c r="L3" s="31"/>
      <c r="M3" s="31"/>
    </row>
    <row r="4" spans="1:13" ht="13.5" thickBot="1"/>
    <row r="5" spans="1:13" ht="45" customHeight="1" thickBot="1">
      <c r="A5" s="303" t="s">
        <v>317</v>
      </c>
      <c r="B5" s="304"/>
      <c r="C5" s="305"/>
    </row>
    <row r="6" spans="1:13" ht="49.9" customHeight="1">
      <c r="A6" s="306" t="s">
        <v>11</v>
      </c>
      <c r="B6" s="307"/>
      <c r="C6" s="104" t="s">
        <v>259</v>
      </c>
    </row>
    <row r="7" spans="1:13" ht="50.1" customHeight="1">
      <c r="A7" s="87" t="s">
        <v>107</v>
      </c>
      <c r="B7" s="102" t="s">
        <v>325</v>
      </c>
      <c r="C7" s="88" t="s">
        <v>343</v>
      </c>
    </row>
    <row r="8" spans="1:13" ht="50.1" customHeight="1">
      <c r="A8" s="87" t="s">
        <v>108</v>
      </c>
      <c r="B8" s="86" t="s">
        <v>84</v>
      </c>
      <c r="C8" s="88" t="s">
        <v>309</v>
      </c>
    </row>
    <row r="9" spans="1:13" ht="50.1" customHeight="1">
      <c r="A9" s="87" t="s">
        <v>109</v>
      </c>
      <c r="B9" s="86" t="s">
        <v>340</v>
      </c>
      <c r="C9" s="88" t="s">
        <v>331</v>
      </c>
    </row>
    <row r="10" spans="1:13" ht="25.15" customHeight="1">
      <c r="A10" s="87" t="s">
        <v>110</v>
      </c>
      <c r="B10" s="86" t="s">
        <v>81</v>
      </c>
      <c r="C10" s="88" t="s">
        <v>212</v>
      </c>
    </row>
    <row r="11" spans="1:13" ht="25.15" customHeight="1">
      <c r="A11" s="87" t="s">
        <v>111</v>
      </c>
      <c r="B11" s="86" t="s">
        <v>14</v>
      </c>
      <c r="C11" s="88" t="s">
        <v>214</v>
      </c>
    </row>
    <row r="12" spans="1:13" ht="25.15" customHeight="1">
      <c r="A12" s="87" t="s">
        <v>112</v>
      </c>
      <c r="B12" s="86" t="s">
        <v>82</v>
      </c>
      <c r="C12" s="88" t="s">
        <v>213</v>
      </c>
    </row>
    <row r="13" spans="1:13" ht="25.15" customHeight="1">
      <c r="A13" s="87" t="s">
        <v>113</v>
      </c>
      <c r="B13" s="86" t="s">
        <v>15</v>
      </c>
      <c r="C13" s="88" t="s">
        <v>215</v>
      </c>
    </row>
    <row r="14" spans="1:13" ht="25.15" customHeight="1">
      <c r="A14" s="87" t="s">
        <v>114</v>
      </c>
      <c r="B14" s="86" t="s">
        <v>16</v>
      </c>
      <c r="C14" s="88" t="s">
        <v>216</v>
      </c>
    </row>
    <row r="15" spans="1:13" ht="49.9" customHeight="1" thickBot="1">
      <c r="A15" s="87" t="s">
        <v>115</v>
      </c>
      <c r="B15" s="102" t="s">
        <v>235</v>
      </c>
      <c r="C15" s="93" t="s">
        <v>230</v>
      </c>
    </row>
    <row r="16" spans="1:13" ht="49.9" customHeight="1">
      <c r="A16" s="87" t="s">
        <v>116</v>
      </c>
      <c r="B16" s="102" t="s">
        <v>249</v>
      </c>
      <c r="C16" s="107" t="s">
        <v>248</v>
      </c>
    </row>
    <row r="17" spans="1:4" ht="124.9" customHeight="1">
      <c r="A17" s="308" t="s">
        <v>101</v>
      </c>
      <c r="B17" s="309"/>
      <c r="C17" s="105" t="s">
        <v>269</v>
      </c>
    </row>
    <row r="18" spans="1:4" ht="49.9" customHeight="1">
      <c r="A18" s="87" t="s">
        <v>117</v>
      </c>
      <c r="B18" s="102" t="s">
        <v>103</v>
      </c>
      <c r="C18" s="107" t="s">
        <v>256</v>
      </c>
      <c r="D18" s="89"/>
    </row>
    <row r="19" spans="1:4" s="103" customFormat="1" ht="49.9" customHeight="1">
      <c r="A19" s="87" t="s">
        <v>118</v>
      </c>
      <c r="B19" s="86" t="s">
        <v>252</v>
      </c>
      <c r="C19" s="107" t="s">
        <v>272</v>
      </c>
    </row>
    <row r="20" spans="1:4" s="103" customFormat="1" ht="49.9" customHeight="1">
      <c r="A20" s="87" t="s">
        <v>119</v>
      </c>
      <c r="B20" s="102" t="s">
        <v>250</v>
      </c>
      <c r="C20" s="107" t="s">
        <v>257</v>
      </c>
    </row>
    <row r="21" spans="1:4" s="103" customFormat="1" ht="49.9" customHeight="1">
      <c r="A21" s="87" t="s">
        <v>131</v>
      </c>
      <c r="B21" s="86" t="s">
        <v>104</v>
      </c>
      <c r="C21" s="107" t="s">
        <v>256</v>
      </c>
    </row>
    <row r="22" spans="1:4" s="103" customFormat="1" ht="49.9" customHeight="1">
      <c r="A22" s="87" t="s">
        <v>132</v>
      </c>
      <c r="B22" s="86" t="s">
        <v>251</v>
      </c>
      <c r="C22" s="107" t="s">
        <v>272</v>
      </c>
    </row>
    <row r="23" spans="1:4" s="103" customFormat="1" ht="49.9" customHeight="1">
      <c r="A23" s="87" t="s">
        <v>134</v>
      </c>
      <c r="B23" s="86" t="s">
        <v>253</v>
      </c>
      <c r="C23" s="107" t="s">
        <v>257</v>
      </c>
      <c r="D23" s="103" t="s">
        <v>246</v>
      </c>
    </row>
    <row r="24" spans="1:4" ht="40.5">
      <c r="A24" s="87" t="s">
        <v>332</v>
      </c>
      <c r="B24" s="86" t="s">
        <v>105</v>
      </c>
      <c r="C24" s="107" t="s">
        <v>256</v>
      </c>
    </row>
    <row r="25" spans="1:4" ht="40.5">
      <c r="A25" s="87" t="s">
        <v>335</v>
      </c>
      <c r="B25" s="86" t="s">
        <v>254</v>
      </c>
      <c r="C25" s="107" t="s">
        <v>272</v>
      </c>
    </row>
    <row r="26" spans="1:4" ht="27.75">
      <c r="A26" s="87" t="s">
        <v>336</v>
      </c>
      <c r="B26" s="86" t="s">
        <v>255</v>
      </c>
      <c r="C26" s="107" t="s">
        <v>257</v>
      </c>
    </row>
    <row r="27" spans="1:4" ht="49.9" customHeight="1" thickBot="1">
      <c r="A27" s="91" t="s">
        <v>344</v>
      </c>
      <c r="B27" s="92" t="s">
        <v>137</v>
      </c>
      <c r="C27" s="93" t="s">
        <v>258</v>
      </c>
    </row>
  </sheetData>
  <sheetProtection algorithmName="SHA-512" hashValue="mWpC3DIJvNqaVXXCB2NL0aWs8v+x5JVB+KTgTe72wb+84tD5Rp6t127okhkWd2HdfWm9rEUe2s6hb4tfgxcXtw==" saltValue="IgXnc34ZGZhvpwADxoGltw==" spinCount="100000" sheet="1" objects="1" scenarios="1"/>
  <mergeCells count="3">
    <mergeCell ref="A5:C5"/>
    <mergeCell ref="A6:B6"/>
    <mergeCell ref="A17:B17"/>
  </mergeCells>
  <printOptions horizontalCentered="1"/>
  <pageMargins left="0" right="0" top="0.74803149606299213" bottom="0.74803149606299213" header="0.31496062992125984" footer="0.31496062992125984"/>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tabColor theme="9" tint="-0.499984740745262"/>
  </sheetPr>
  <dimension ref="A1:AP187"/>
  <sheetViews>
    <sheetView showGridLines="0" topLeftCell="C20" zoomScaleNormal="100" workbookViewId="0">
      <selection activeCell="H22" sqref="H22"/>
    </sheetView>
  </sheetViews>
  <sheetFormatPr baseColWidth="10" defaultColWidth="11.42578125" defaultRowHeight="12.75"/>
  <cols>
    <col min="1" max="1" width="10.7109375" style="4" customWidth="1"/>
    <col min="2" max="2" width="40.42578125" style="4" customWidth="1"/>
    <col min="3" max="3" width="39" style="4" bestFit="1" customWidth="1"/>
    <col min="4" max="4" width="43" style="4" customWidth="1"/>
    <col min="5" max="5" width="6" style="4" customWidth="1"/>
    <col min="6" max="6" width="13.5703125" style="4" customWidth="1"/>
    <col min="7" max="7" width="10.7109375" style="7" customWidth="1"/>
    <col min="8" max="8" width="43" style="4" customWidth="1"/>
    <col min="9" max="9" width="6" style="4" customWidth="1"/>
    <col min="10" max="10" width="13.5703125" style="4" customWidth="1"/>
    <col min="11" max="11" width="10.7109375" style="7" customWidth="1"/>
    <col min="12" max="13" width="0" style="4" hidden="1" customWidth="1"/>
    <col min="14" max="14" width="43" style="4" customWidth="1"/>
    <col min="15" max="15" width="0" style="4" hidden="1" customWidth="1"/>
    <col min="16" max="16" width="16.42578125" style="4" hidden="1" customWidth="1"/>
    <col min="17" max="17" width="15" style="4" hidden="1" customWidth="1"/>
    <col min="18" max="18" width="17" style="4" hidden="1" customWidth="1"/>
    <col min="19" max="19" width="16.42578125" style="4" hidden="1" customWidth="1"/>
    <col min="20" max="20" width="0" style="4" hidden="1" customWidth="1"/>
    <col min="21" max="21" width="18.42578125" style="4" hidden="1" customWidth="1"/>
    <col min="22" max="22" width="17.140625" style="4" hidden="1" customWidth="1"/>
    <col min="23" max="23" width="18.5703125" style="4" hidden="1" customWidth="1"/>
    <col min="24" max="25" width="18.42578125" style="4" hidden="1" customWidth="1"/>
    <col min="26" max="26" width="6" style="4" customWidth="1"/>
    <col min="27" max="27" width="13.5703125" style="4" customWidth="1"/>
    <col min="28" max="28" width="10.7109375" style="7" customWidth="1"/>
    <col min="29" max="16384" width="11.42578125" style="4"/>
  </cols>
  <sheetData>
    <row r="1" spans="1:42" ht="24" customHeight="1">
      <c r="A1" s="32"/>
      <c r="B1" s="50" t="s">
        <v>138</v>
      </c>
      <c r="C1" s="50"/>
      <c r="D1" s="50"/>
      <c r="E1" s="50"/>
      <c r="F1" s="32"/>
      <c r="G1" s="32"/>
      <c r="H1" s="50"/>
      <c r="I1" s="50"/>
      <c r="J1" s="32"/>
      <c r="K1" s="32"/>
      <c r="N1" s="50"/>
      <c r="U1" s="4" t="s">
        <v>281</v>
      </c>
      <c r="Z1" s="50"/>
      <c r="AA1" s="32"/>
      <c r="AB1" s="32"/>
    </row>
    <row r="2" spans="1:42" ht="24" customHeight="1">
      <c r="A2" s="34"/>
      <c r="B2" s="47" t="s">
        <v>169</v>
      </c>
      <c r="C2" s="47"/>
      <c r="D2" s="47"/>
      <c r="E2" s="47"/>
      <c r="F2" s="34"/>
      <c r="G2" s="34"/>
      <c r="H2" s="47"/>
      <c r="I2" s="47"/>
      <c r="J2" s="34"/>
      <c r="K2" s="34"/>
      <c r="N2" s="47"/>
      <c r="Z2" s="47"/>
      <c r="AA2" s="34"/>
      <c r="AB2" s="34"/>
    </row>
    <row r="3" spans="1:42" ht="24" customHeight="1">
      <c r="A3" s="34"/>
      <c r="B3" s="109" t="s">
        <v>261</v>
      </c>
      <c r="C3" s="109"/>
      <c r="D3" s="109"/>
      <c r="E3" s="109"/>
      <c r="F3" s="34"/>
      <c r="G3" s="34"/>
      <c r="H3" s="109"/>
      <c r="I3" s="109"/>
      <c r="J3" s="34"/>
      <c r="K3" s="34"/>
      <c r="N3" s="109"/>
      <c r="Z3" s="109"/>
      <c r="AA3" s="34"/>
      <c r="AB3" s="34"/>
      <c r="AN3" s="150"/>
      <c r="AO3" s="151" t="s">
        <v>263</v>
      </c>
      <c r="AP3" s="151"/>
    </row>
    <row r="4" spans="1:42" ht="24" customHeight="1">
      <c r="A4" s="34"/>
      <c r="B4" s="45"/>
      <c r="C4" s="45"/>
      <c r="D4" s="45"/>
      <c r="E4" s="45"/>
      <c r="F4" s="34"/>
      <c r="G4" s="34"/>
      <c r="H4" s="45"/>
      <c r="I4" s="45"/>
      <c r="J4" s="34"/>
      <c r="K4" s="34"/>
      <c r="N4" s="45"/>
      <c r="Z4" s="45"/>
      <c r="AA4" s="34"/>
      <c r="AB4" s="34"/>
      <c r="AN4" s="150"/>
      <c r="AO4" s="151" t="s">
        <v>264</v>
      </c>
      <c r="AP4" s="151"/>
    </row>
    <row r="5" spans="1:42" ht="24" customHeight="1">
      <c r="A5" s="34"/>
      <c r="B5" s="45"/>
      <c r="C5" s="45"/>
      <c r="D5" s="45"/>
      <c r="E5" s="45"/>
      <c r="F5" s="53"/>
      <c r="G5" s="34"/>
      <c r="H5" s="45"/>
      <c r="I5" s="45"/>
      <c r="J5" s="53"/>
      <c r="K5" s="34"/>
      <c r="N5" s="45"/>
      <c r="Z5" s="45"/>
      <c r="AA5" s="53"/>
      <c r="AB5" s="34"/>
      <c r="AN5" s="150"/>
      <c r="AO5" s="151" t="s">
        <v>265</v>
      </c>
      <c r="AP5" s="151"/>
    </row>
    <row r="6" spans="1:42" ht="24" customHeight="1">
      <c r="A6" s="34"/>
      <c r="B6" s="45"/>
      <c r="C6" s="45"/>
      <c r="D6" s="45"/>
      <c r="E6" s="45"/>
      <c r="F6" s="34"/>
      <c r="G6" s="34"/>
      <c r="H6" s="45"/>
      <c r="I6" s="45"/>
      <c r="J6" s="34"/>
      <c r="K6" s="34"/>
      <c r="N6" s="45"/>
      <c r="Z6" s="45"/>
      <c r="AA6" s="34"/>
      <c r="AB6" s="34"/>
      <c r="AN6" s="150"/>
      <c r="AO6" s="151" t="s">
        <v>266</v>
      </c>
      <c r="AP6" s="151"/>
    </row>
    <row r="7" spans="1:42" ht="24" customHeight="1">
      <c r="A7" s="310" t="s">
        <v>267</v>
      </c>
      <c r="B7" s="311"/>
      <c r="C7" s="311"/>
      <c r="D7" s="311"/>
      <c r="E7" s="311"/>
      <c r="F7" s="312"/>
      <c r="G7" s="312"/>
      <c r="H7" s="312"/>
      <c r="I7" s="312"/>
      <c r="J7" s="312"/>
      <c r="K7" s="312"/>
      <c r="L7" s="312"/>
      <c r="M7" s="312"/>
      <c r="N7" s="312"/>
      <c r="O7" s="312"/>
      <c r="P7" s="312"/>
      <c r="Q7" s="312"/>
      <c r="R7" s="312"/>
      <c r="S7" s="312"/>
      <c r="T7" s="312"/>
      <c r="U7" s="312"/>
      <c r="V7" s="312"/>
      <c r="W7" s="312"/>
      <c r="X7" s="312"/>
      <c r="Y7" s="312"/>
      <c r="Z7" s="312"/>
      <c r="AA7" s="312"/>
      <c r="AB7" s="313"/>
      <c r="AN7" s="150"/>
      <c r="AO7" s="151" t="s">
        <v>296</v>
      </c>
      <c r="AP7" s="151"/>
    </row>
    <row r="8" spans="1:42" s="7" customFormat="1">
      <c r="A8" s="314" t="s">
        <v>310</v>
      </c>
      <c r="B8" s="314" t="s">
        <v>292</v>
      </c>
      <c r="C8" s="314" t="s">
        <v>293</v>
      </c>
      <c r="D8" s="314" t="s">
        <v>294</v>
      </c>
      <c r="E8" s="314" t="s">
        <v>268</v>
      </c>
      <c r="F8" s="316" t="s">
        <v>297</v>
      </c>
      <c r="G8" s="316" t="s">
        <v>295</v>
      </c>
      <c r="H8" s="314" t="s">
        <v>294</v>
      </c>
      <c r="I8" s="314" t="s">
        <v>268</v>
      </c>
      <c r="J8" s="316" t="s">
        <v>297</v>
      </c>
      <c r="K8" s="316" t="s">
        <v>295</v>
      </c>
      <c r="N8" s="314" t="s">
        <v>294</v>
      </c>
      <c r="O8" s="7" t="s">
        <v>279</v>
      </c>
      <c r="P8" s="110" t="s">
        <v>106</v>
      </c>
      <c r="Q8" s="110" t="s">
        <v>14</v>
      </c>
      <c r="R8" s="110" t="s">
        <v>262</v>
      </c>
      <c r="S8" s="110" t="s">
        <v>268</v>
      </c>
      <c r="U8" s="110" t="s">
        <v>106</v>
      </c>
      <c r="V8" s="110" t="s">
        <v>14</v>
      </c>
      <c r="W8" s="110" t="s">
        <v>262</v>
      </c>
      <c r="X8" s="110" t="s">
        <v>268</v>
      </c>
      <c r="Z8" s="314" t="s">
        <v>268</v>
      </c>
      <c r="AA8" s="316" t="s">
        <v>297</v>
      </c>
      <c r="AB8" s="316" t="s">
        <v>295</v>
      </c>
    </row>
    <row r="9" spans="1:42" s="7" customFormat="1">
      <c r="A9" s="315"/>
      <c r="B9" s="315"/>
      <c r="C9" s="315"/>
      <c r="D9" s="315"/>
      <c r="E9" s="315"/>
      <c r="F9" s="317"/>
      <c r="G9" s="317"/>
      <c r="H9" s="315"/>
      <c r="I9" s="315"/>
      <c r="J9" s="317"/>
      <c r="K9" s="317"/>
      <c r="N9" s="315"/>
      <c r="P9" s="160"/>
      <c r="Q9" s="160"/>
      <c r="R9" s="160"/>
      <c r="S9" s="160"/>
      <c r="U9" s="160"/>
      <c r="V9" s="160"/>
      <c r="W9" s="160"/>
      <c r="X9" s="160"/>
      <c r="Z9" s="315"/>
      <c r="AA9" s="317"/>
      <c r="AB9" s="317"/>
    </row>
    <row r="10" spans="1:42" ht="89.25">
      <c r="A10" s="148">
        <f>+Evaluación!A10</f>
        <v>2025</v>
      </c>
      <c r="B10" s="148" t="str">
        <f>+Administración!G10</f>
        <v>Los lineamientos establecidos por TI para la elaboración de plataformas no consideran los criterios técnicos en conservación de la biodiversidad necesarios (armonización de criterios técnicos en tecnología de la información y conservación)</v>
      </c>
      <c r="C10" s="148" t="str">
        <f>+Administración!J10</f>
        <v>Transfiero el Riesgo al Nivel Superior</v>
      </c>
      <c r="D10" s="152" t="str">
        <f>+Administración!K10</f>
        <v>La Coordinación de PRONAMEC remite  un oficio al Director Ejecutivo de SINAC en el cual se establece la situación y los efectos negativos que está situacion ha traído al avance de tecnologías de información desde la perspectiva técnica con recomendaciones para su atencion</v>
      </c>
      <c r="E10" s="157" t="s">
        <v>270</v>
      </c>
      <c r="F10" s="127"/>
      <c r="G10" s="128">
        <v>2025</v>
      </c>
      <c r="H10" s="149" t="str">
        <f>+Administración!N10</f>
        <v>La Coordinación de PRONAMEC ,  remite un oficio al Comité Gerencial de TI y al jeraca institucional el CONAC solicitando la interposición de sus buenos oficios para el cumplimiento adecuado de las normas y lineamientos de TI ajustadas a las necesidades de las competencias técnicas del SINAC</v>
      </c>
      <c r="I10" s="158"/>
      <c r="J10" s="127"/>
      <c r="K10" s="128"/>
      <c r="N10" s="153">
        <f>+Administración!Q10</f>
        <v>0</v>
      </c>
      <c r="O10" s="154">
        <v>1</v>
      </c>
      <c r="P10" s="155" t="s">
        <v>282</v>
      </c>
      <c r="Q10" s="155" t="s">
        <v>280</v>
      </c>
      <c r="R10" s="155" t="s">
        <v>283</v>
      </c>
      <c r="S10" s="155" t="s">
        <v>284</v>
      </c>
      <c r="T10" s="156">
        <v>10</v>
      </c>
      <c r="U10" s="156" t="str">
        <f t="shared" ref="U10:U15" si="0">CONCATENATE(P10,T10)</f>
        <v>Administración!L10</v>
      </c>
      <c r="V10" s="156" t="str">
        <f t="shared" ref="V10:V15" si="1">CONCATENATE(Q10,T10)</f>
        <v>Administración!E10</v>
      </c>
      <c r="W10" s="156" t="str">
        <f t="shared" ref="W10:W15" si="2">CONCATENATE(R10,T10)</f>
        <v>Administración!J10</v>
      </c>
      <c r="X10" s="156" t="str">
        <f t="shared" ref="X10:X15" si="3">CONCATENATE(S10,T10)</f>
        <v>Administración!K10</v>
      </c>
      <c r="Y10" s="156"/>
      <c r="Z10" s="159"/>
      <c r="AA10" s="127"/>
      <c r="AB10" s="128"/>
    </row>
    <row r="11" spans="1:42" ht="63.75">
      <c r="A11" s="148">
        <f>+Evaluación!A11</f>
        <v>0</v>
      </c>
      <c r="B11" s="148" t="str">
        <f>+Administración!G11</f>
        <v>Desconocimiento de todos los lineamientos de tecnología de la información por parte de todos los actores involucrados</v>
      </c>
      <c r="C11" s="148" t="str">
        <f>+Administración!J11</f>
        <v>Transfiero el Riesgo al Nivel Superior</v>
      </c>
      <c r="D11" s="152" t="str">
        <f>+Administración!K11</f>
        <v>Se remite un oficio a la Dirección Ejecutiva de SINAC indicando la urgencia de contar con un   procedimiento de control interno relativo a las gestiones para el diseño e implementación de una plataforma tecnológica</v>
      </c>
      <c r="E11" s="157"/>
      <c r="F11" s="127"/>
      <c r="G11" s="128"/>
      <c r="H11" s="149" t="str">
        <f>+Administración!N11</f>
        <v>Se remite un oficio al Comité Gerencial de TI y al jerarca institucional el CONAC informando sobre la necesidad de la elaboracion de un procedimiento de control interno para el diseño e implementacion de una plataforma tecnológica</v>
      </c>
      <c r="I11" s="158"/>
      <c r="J11" s="127"/>
      <c r="K11" s="128"/>
      <c r="N11" s="153">
        <f>+Administración!Q11</f>
        <v>0</v>
      </c>
      <c r="O11" s="154">
        <v>2</v>
      </c>
      <c r="P11" s="155" t="s">
        <v>285</v>
      </c>
      <c r="Q11" s="155" t="s">
        <v>280</v>
      </c>
      <c r="R11" s="155" t="s">
        <v>286</v>
      </c>
      <c r="S11" s="155" t="s">
        <v>287</v>
      </c>
      <c r="T11" s="156">
        <v>10</v>
      </c>
      <c r="U11" s="156" t="str">
        <f t="shared" si="0"/>
        <v>Administración!O10</v>
      </c>
      <c r="V11" s="156" t="str">
        <f t="shared" si="1"/>
        <v>Administración!E10</v>
      </c>
      <c r="W11" s="156" t="str">
        <f t="shared" si="2"/>
        <v>Administración!M10</v>
      </c>
      <c r="X11" s="156" t="str">
        <f t="shared" si="3"/>
        <v>Administración!N10</v>
      </c>
      <c r="Y11" s="156"/>
      <c r="Z11" s="159"/>
      <c r="AA11" s="127"/>
      <c r="AB11" s="128"/>
      <c r="AO11" s="4" t="s">
        <v>270</v>
      </c>
    </row>
    <row r="12" spans="1:42" ht="24.6" customHeight="1">
      <c r="A12" s="148">
        <f>+Evaluación!A12</f>
        <v>0</v>
      </c>
      <c r="B12" s="148" t="str">
        <f>+Administración!G12</f>
        <v>Desconocimiento de todos los lineamientos de tecnología de la información por parte de todos los actores involucrados</v>
      </c>
      <c r="C12" s="148" t="str">
        <f>+Administración!J12</f>
        <v>Transfiero el Riesgo al Nivel Superior</v>
      </c>
      <c r="D12" s="152" t="str">
        <f>+Administración!K12</f>
        <v>Se remite un oficio a la Dirección Ejecutiva de SINAC  y al jeraca institucional el CONAC señalando los riesgos por los cuales la plataforma no podrÍa hospedarse en el SINAC o en algun sitio oficial del MINAE y eventuales consecuencias</v>
      </c>
      <c r="E12" s="157"/>
      <c r="F12" s="127"/>
      <c r="G12" s="128"/>
      <c r="H12" s="149" t="str">
        <f>+Administración!N12</f>
        <v xml:space="preserve">Se remite un oficio a la Dirección Ejecutiva, Comité Gerencial de TI y al jerarca institucional CONAC en la que se informa que de acuerdo a las condiciones de la situacion con el Departamento de TI se hospedara la plataforma PRONAMEC  en otra institución de MINAE </v>
      </c>
      <c r="I12" s="158"/>
      <c r="J12" s="127"/>
      <c r="K12" s="128"/>
      <c r="N12" s="153">
        <f>+Administración!Q12</f>
        <v>0</v>
      </c>
      <c r="O12" s="154">
        <v>3</v>
      </c>
      <c r="P12" s="155" t="s">
        <v>288</v>
      </c>
      <c r="Q12" s="155" t="s">
        <v>280</v>
      </c>
      <c r="R12" s="155" t="s">
        <v>289</v>
      </c>
      <c r="S12" s="155" t="s">
        <v>290</v>
      </c>
      <c r="T12" s="156">
        <v>10</v>
      </c>
      <c r="U12" s="156" t="str">
        <f t="shared" si="0"/>
        <v>Administración!R10</v>
      </c>
      <c r="V12" s="156" t="str">
        <f t="shared" si="1"/>
        <v>Administración!E10</v>
      </c>
      <c r="W12" s="156" t="str">
        <f t="shared" si="2"/>
        <v>Administración!P10</v>
      </c>
      <c r="X12" s="156" t="str">
        <f t="shared" si="3"/>
        <v>Administración!Q10</v>
      </c>
      <c r="Y12" s="156"/>
      <c r="Z12" s="159"/>
      <c r="AA12" s="127"/>
      <c r="AB12" s="128"/>
      <c r="AO12" s="4" t="s">
        <v>271</v>
      </c>
    </row>
    <row r="13" spans="1:42" ht="39.950000000000003" customHeight="1">
      <c r="A13" s="148">
        <f>+Evaluación!A13</f>
        <v>0</v>
      </c>
      <c r="B13" s="148" t="str">
        <f>+Administración!G13</f>
        <v>Desconocimiento de todos los lineamientos de tecnología de la información por parte de todos los actores involucrados</v>
      </c>
      <c r="C13" s="148" t="str">
        <f>+Administración!J13</f>
        <v>Transfiero el Riesgo al Nivel Superior</v>
      </c>
      <c r="D13" s="152" t="str">
        <f>+Administración!K13</f>
        <v>Se remitie un oficio a la Dirección Ejecutiva de SINAC, el Comité Gerencial de TI y al jerarca institucional CONAC señalando el riesgo de afectación a la imagen y pérdida de confianza de las agencias cooperantes</v>
      </c>
      <c r="E13" s="157"/>
      <c r="F13" s="127"/>
      <c r="G13" s="128"/>
      <c r="H13" s="149" t="str">
        <f>+Administración!N13</f>
        <v>Se remite oficio a la Oficina de Cooperación Internacional del MINAE señalando el riesgo de afectación a la imagen y pérdida de confianza de los cooperantes</v>
      </c>
      <c r="I13" s="158"/>
      <c r="J13" s="127"/>
      <c r="K13" s="128"/>
      <c r="N13" s="153">
        <f>+Administración!Q13</f>
        <v>0</v>
      </c>
      <c r="O13" s="154">
        <v>1</v>
      </c>
      <c r="P13" s="155" t="s">
        <v>282</v>
      </c>
      <c r="Q13" s="155" t="s">
        <v>280</v>
      </c>
      <c r="R13" s="155" t="s">
        <v>283</v>
      </c>
      <c r="S13" s="155" t="s">
        <v>284</v>
      </c>
      <c r="T13" s="156">
        <f>T10+1</f>
        <v>11</v>
      </c>
      <c r="U13" s="156" t="str">
        <f t="shared" si="0"/>
        <v>Administración!L11</v>
      </c>
      <c r="V13" s="156" t="str">
        <f t="shared" si="1"/>
        <v>Administración!E11</v>
      </c>
      <c r="W13" s="156" t="str">
        <f t="shared" si="2"/>
        <v>Administración!J11</v>
      </c>
      <c r="X13" s="156" t="str">
        <f t="shared" si="3"/>
        <v>Administración!K11</v>
      </c>
      <c r="Y13" s="156"/>
      <c r="Z13" s="159"/>
      <c r="AA13" s="127"/>
      <c r="AB13" s="128"/>
    </row>
    <row r="14" spans="1:42" ht="59.45" customHeight="1">
      <c r="A14" s="148">
        <f>+Evaluación!A14</f>
        <v>0</v>
      </c>
      <c r="B14" s="148" t="str">
        <f>+Administración!G14</f>
        <v>Desconocimiento de todos los lineamientos de tecnología de la información por parte de todos los actores involucrados</v>
      </c>
      <c r="C14" s="148" t="str">
        <f>+Administración!J14</f>
        <v>Administro el Riesgo Mediante Acción de Mitigación</v>
      </c>
      <c r="D14" s="152" t="str">
        <f>+Administración!K14</f>
        <v xml:space="preserve">Se remite oficio al Departamento de TI solicitando los criterios técnicos tecnológicos que la plataforma debe de considerar para tener hospedaje en SINAC </v>
      </c>
      <c r="E14" s="157"/>
      <c r="F14" s="127"/>
      <c r="G14" s="128"/>
      <c r="H14" s="149" t="str">
        <f>+Administración!N14</f>
        <v xml:space="preserve">Se sostienen reuniones semanales con la empresa para llevar un seguimiento estricto de las expectativas del SINAC y los servicios que ofrece la empresa para realizar ajustes inmediatos que mitigen eventuales problemas que se presenten por la falta de claridad en los criterios técnologícos de la institucion </v>
      </c>
      <c r="I14" s="158"/>
      <c r="J14" s="127"/>
      <c r="K14" s="128"/>
      <c r="N14" s="153" t="str">
        <f>+Administración!Q14</f>
        <v>Realizar gestiones con instituciones estatales relacionadas con plataformas tecnológicas como MICITT, Contraloria General de la República, entre otras para buscar asesoría en tecnologías de la informacion  que no se logra en el SINAC</v>
      </c>
      <c r="O14" s="154">
        <v>2</v>
      </c>
      <c r="P14" s="155" t="s">
        <v>285</v>
      </c>
      <c r="Q14" s="155" t="s">
        <v>280</v>
      </c>
      <c r="R14" s="155" t="s">
        <v>286</v>
      </c>
      <c r="S14" s="155" t="s">
        <v>287</v>
      </c>
      <c r="T14" s="156">
        <f t="shared" ref="T14:T77" si="4">T11+1</f>
        <v>11</v>
      </c>
      <c r="U14" s="156" t="str">
        <f t="shared" si="0"/>
        <v>Administración!O11</v>
      </c>
      <c r="V14" s="156" t="str">
        <f t="shared" si="1"/>
        <v>Administración!E11</v>
      </c>
      <c r="W14" s="156" t="str">
        <f t="shared" si="2"/>
        <v>Administración!M11</v>
      </c>
      <c r="X14" s="156" t="str">
        <f t="shared" si="3"/>
        <v>Administración!N11</v>
      </c>
      <c r="Y14" s="156"/>
      <c r="Z14" s="159"/>
      <c r="AA14" s="127"/>
      <c r="AB14" s="128"/>
    </row>
    <row r="15" spans="1:42" ht="34.9" customHeight="1">
      <c r="A15" s="148">
        <f>+Evaluación!A15</f>
        <v>0</v>
      </c>
      <c r="B15" s="148" t="str">
        <f>+Administración!G15</f>
        <v>Desconocimiento de todos los lineamientos de tecnología de la información por parte de todos los actores involucrados</v>
      </c>
      <c r="C15" s="148" t="str">
        <f>+Administración!J15</f>
        <v>Administro el Riesgo Mediante Acción de Mitigación</v>
      </c>
      <c r="D15" s="152" t="str">
        <f>+Administración!K15</f>
        <v>Enviar oficios al Comité Gerencial, Dirección Ejecutiva y CONAC solicitando su aprobación tal cual lo indica las Normas y lineamientos</v>
      </c>
      <c r="E15" s="157"/>
      <c r="F15" s="127"/>
      <c r="G15" s="128"/>
      <c r="H15" s="149" t="str">
        <f>+Administración!N15</f>
        <v>Mantener un seguimiento estrecho semanal con los consultores y la coordinación del proyecto para mitigar una eventual  cambio presupuestario</v>
      </c>
      <c r="I15" s="158"/>
      <c r="J15" s="127"/>
      <c r="K15" s="128"/>
      <c r="N15" s="153">
        <f>+Administración!Q15</f>
        <v>0</v>
      </c>
      <c r="O15" s="154">
        <v>3</v>
      </c>
      <c r="P15" s="155" t="s">
        <v>288</v>
      </c>
      <c r="Q15" s="155" t="s">
        <v>280</v>
      </c>
      <c r="R15" s="155" t="s">
        <v>289</v>
      </c>
      <c r="S15" s="155" t="s">
        <v>290</v>
      </c>
      <c r="T15" s="156">
        <f t="shared" si="4"/>
        <v>11</v>
      </c>
      <c r="U15" s="156" t="str">
        <f t="shared" si="0"/>
        <v>Administración!R11</v>
      </c>
      <c r="V15" s="156" t="str">
        <f t="shared" si="1"/>
        <v>Administración!E11</v>
      </c>
      <c r="W15" s="156" t="str">
        <f t="shared" si="2"/>
        <v>Administración!P11</v>
      </c>
      <c r="X15" s="156" t="str">
        <f t="shared" si="3"/>
        <v>Administración!Q11</v>
      </c>
      <c r="Y15" s="156"/>
      <c r="Z15" s="159"/>
      <c r="AA15" s="127"/>
      <c r="AB15" s="128"/>
    </row>
    <row r="16" spans="1:42" ht="40.15" customHeight="1">
      <c r="A16" s="148">
        <f>+Evaluación!A16</f>
        <v>0</v>
      </c>
      <c r="B16" s="148" t="str">
        <f>+Administración!G16</f>
        <v>Desconocimiento de todos los lineamientos de tecnología de la información por parte de todos los actores involucrados</v>
      </c>
      <c r="C16" s="148" t="str">
        <f>+Administración!J16</f>
        <v>Acepto el Riesgo  Desarrollo Acciones de Monitoreo del Mismo</v>
      </c>
      <c r="D16" s="152" t="str">
        <f>+Administración!K16</f>
        <v>Se solicitan por escrito las normas de seguridad, soporte y mantenimiento al TI y se implementan como se señale.  En caso de no tener respuesta dejar la constancia de la entrega del oficio</v>
      </c>
      <c r="E16" s="157"/>
      <c r="F16" s="127"/>
      <c r="G16" s="128"/>
      <c r="H16" s="149" t="str">
        <f>+Administración!N16</f>
        <v>Se gestionan reuniones con especialistas de MICITT y otros informaticos especializados en biodiversidad como los del Museo Nacional para conocer experiencias implementadas en otras instituciones públicas</v>
      </c>
      <c r="I16" s="158"/>
      <c r="J16" s="127"/>
      <c r="K16" s="128"/>
      <c r="N16" s="153" t="str">
        <f>+Administración!Q16</f>
        <v>Solicitar por escrito a la empresa que conste en el contrato de la nube que las medidas de seguridad, mantenimiento y soporte establecidas en los lineamientos  esten cubiertas</v>
      </c>
      <c r="O16" s="156"/>
      <c r="P16" s="155" t="s">
        <v>282</v>
      </c>
      <c r="Q16" s="155" t="s">
        <v>280</v>
      </c>
      <c r="R16" s="155" t="s">
        <v>283</v>
      </c>
      <c r="S16" s="155" t="s">
        <v>284</v>
      </c>
      <c r="T16" s="156">
        <f t="shared" si="4"/>
        <v>12</v>
      </c>
      <c r="U16" s="156" t="str">
        <f t="shared" ref="U16:U79" si="5">CONCATENATE(P16,T16)</f>
        <v>Administración!L12</v>
      </c>
      <c r="V16" s="156" t="str">
        <f t="shared" ref="V16:V79" si="6">CONCATENATE(Q16,T16)</f>
        <v>Administración!E12</v>
      </c>
      <c r="W16" s="156" t="str">
        <f t="shared" ref="W16:W79" si="7">CONCATENATE(R16,T16)</f>
        <v>Administración!J12</v>
      </c>
      <c r="X16" s="156" t="str">
        <f t="shared" ref="X16:X79" si="8">CONCATENATE(S16,T16)</f>
        <v>Administración!K12</v>
      </c>
      <c r="Y16" s="156"/>
      <c r="Z16" s="159"/>
      <c r="AA16" s="127"/>
      <c r="AB16" s="128"/>
    </row>
    <row r="17" spans="1:28" ht="76.5">
      <c r="A17" s="148">
        <f>+Evaluación!A17</f>
        <v>0</v>
      </c>
      <c r="B17" s="148" t="str">
        <f>+Administración!G17</f>
        <v>Falta de claridad a lo interno del SINAC en los requerimientos de funcionalidad para los proyectos que promueven la gestión de la información para la toma de decisiones</v>
      </c>
      <c r="C17" s="148" t="str">
        <f>+Administración!J17</f>
        <v>Administro el Riesgo e Informo al Superior</v>
      </c>
      <c r="D17" s="152" t="str">
        <f>+Administración!K17</f>
        <v>Mediante un oficio la Secretaria Técnica comunica al Ministro de Ambiente, Viceministros de Gestión Estratégica y de Ambiente, Direccion Ejecutiva y al CONAC sobre las implicaciones de no contar con la plataforma PRONAMEC a nivel nacional especificamente en toma de decisiones</v>
      </c>
      <c r="E17" s="157"/>
      <c r="F17" s="127"/>
      <c r="G17" s="128"/>
      <c r="H17" s="149" t="str">
        <f>+Administración!N17</f>
        <v>Se realiza un fuerte esfuerzo de comunicación y divulgacion sobre PRONAMEC y la importancia del uso de la plataforma</v>
      </c>
      <c r="I17" s="158"/>
      <c r="J17" s="127"/>
      <c r="K17" s="128"/>
      <c r="N17" s="153" t="str">
        <f>+Administración!Q17</f>
        <v>Se solicita al Comité Directivo de PRONAMEC una reunion para analizar los efectos negativos de no contar con la plataforma y definir acciones correctivas</v>
      </c>
      <c r="O17" s="156"/>
      <c r="P17" s="155" t="s">
        <v>285</v>
      </c>
      <c r="Q17" s="155" t="s">
        <v>280</v>
      </c>
      <c r="R17" s="155" t="s">
        <v>286</v>
      </c>
      <c r="S17" s="155" t="s">
        <v>287</v>
      </c>
      <c r="T17" s="156">
        <f t="shared" si="4"/>
        <v>12</v>
      </c>
      <c r="U17" s="156" t="str">
        <f t="shared" si="5"/>
        <v>Administración!O12</v>
      </c>
      <c r="V17" s="156" t="str">
        <f t="shared" si="6"/>
        <v>Administración!E12</v>
      </c>
      <c r="W17" s="156" t="str">
        <f t="shared" si="7"/>
        <v>Administración!M12</v>
      </c>
      <c r="X17" s="156" t="str">
        <f t="shared" si="8"/>
        <v>Administración!N12</v>
      </c>
      <c r="Y17" s="156"/>
      <c r="Z17" s="159"/>
      <c r="AA17" s="127"/>
      <c r="AB17" s="128"/>
    </row>
    <row r="18" spans="1:28" ht="76.5">
      <c r="A18" s="148">
        <f>+Evaluación!A18</f>
        <v>0</v>
      </c>
      <c r="B18" s="148" t="str">
        <f>+Administración!G18</f>
        <v>Falta de claridad a lo interno del SINAC en los requerimientos de funcionalidad para los proyectos que promueven la gestión de la información para la toma de decisiones</v>
      </c>
      <c r="C18" s="148" t="str">
        <f>+Administración!J18</f>
        <v>Transfiero el Riesgo al Nivel Superior</v>
      </c>
      <c r="D18" s="152" t="str">
        <f>+Administración!K18</f>
        <v>Mediante un oficio la Secretaria Técnica comunica al  Comité Directivo de PRONAMEC, Ministro de Ambiente,Direccion Ejecutiva y al CONAC sobre las implicaciones de no contar con la plataforma PRONAMEC a nivel internacional especificamente en toma de decisiones</v>
      </c>
      <c r="E18" s="157"/>
      <c r="F18" s="127"/>
      <c r="G18" s="128"/>
      <c r="H18" s="149" t="str">
        <f>+Administración!N18</f>
        <v>Se comunica a los puntos focales de las convenciones internacionales ambientales sobre la potencial información que pueden obtener de la plataforma de PRONAMEC y sus ventajas</v>
      </c>
      <c r="I18" s="158"/>
      <c r="J18" s="127"/>
      <c r="K18" s="128"/>
      <c r="N18" s="153">
        <f>+Administración!Q18</f>
        <v>0</v>
      </c>
      <c r="O18" s="156"/>
      <c r="P18" s="155" t="s">
        <v>288</v>
      </c>
      <c r="Q18" s="155" t="s">
        <v>280</v>
      </c>
      <c r="R18" s="155" t="s">
        <v>289</v>
      </c>
      <c r="S18" s="155" t="s">
        <v>290</v>
      </c>
      <c r="T18" s="156">
        <f t="shared" si="4"/>
        <v>12</v>
      </c>
      <c r="U18" s="156" t="str">
        <f t="shared" si="5"/>
        <v>Administración!R12</v>
      </c>
      <c r="V18" s="156" t="str">
        <f t="shared" si="6"/>
        <v>Administración!E12</v>
      </c>
      <c r="W18" s="156" t="str">
        <f t="shared" si="7"/>
        <v>Administración!P12</v>
      </c>
      <c r="X18" s="156" t="str">
        <f t="shared" si="8"/>
        <v>Administración!Q12</v>
      </c>
      <c r="Y18" s="156"/>
      <c r="Z18" s="159"/>
      <c r="AA18" s="127"/>
      <c r="AB18" s="128"/>
    </row>
    <row r="19" spans="1:28" ht="63.75">
      <c r="A19" s="148">
        <f>+Evaluación!A19</f>
        <v>0</v>
      </c>
      <c r="B19" s="148" t="str">
        <f>+Administración!G19</f>
        <v>Falta de claridad a lo interno del SINAC en los requerimientos de funcionalidad para los proyectos que promueven la gestión de la información para la toma de decisiones</v>
      </c>
      <c r="C19" s="148" t="str">
        <f>+Administración!J19</f>
        <v>Transfiero el Riesgo al Nivel Superior</v>
      </c>
      <c r="D19" s="152" t="str">
        <f>+Administración!K19</f>
        <v>La Secretaria Técnica del PRONAMEC informa al CONAC y a las autoridades de MINAE sobre la importancia de la integridad ecológica para la toma de decisiones</v>
      </c>
      <c r="E19" s="157"/>
      <c r="F19" s="127"/>
      <c r="G19" s="128"/>
      <c r="H19" s="149" t="str">
        <f>+Administración!N19</f>
        <v>Se hace un esfuerzo de divulgación a nivel de redes sociales sobre la importancia de la integridad ecológica para la toma de decisiones</v>
      </c>
      <c r="I19" s="158"/>
      <c r="J19" s="127"/>
      <c r="K19" s="128"/>
      <c r="N19" s="153" t="str">
        <f>+Administración!Q19</f>
        <v>Se hacen recordatorios a los funcionarios de las áreas de conservación sobre la importancia de seguir el procedimiento de control interno para la toma de decisiones a partir de datos de PRONAMEC</v>
      </c>
      <c r="O19" s="156"/>
      <c r="P19" s="155" t="s">
        <v>282</v>
      </c>
      <c r="Q19" s="155" t="s">
        <v>280</v>
      </c>
      <c r="R19" s="155" t="s">
        <v>283</v>
      </c>
      <c r="S19" s="155" t="s">
        <v>284</v>
      </c>
      <c r="T19" s="156">
        <f t="shared" si="4"/>
        <v>13</v>
      </c>
      <c r="U19" s="156" t="str">
        <f t="shared" si="5"/>
        <v>Administración!L13</v>
      </c>
      <c r="V19" s="156" t="str">
        <f t="shared" si="6"/>
        <v>Administración!E13</v>
      </c>
      <c r="W19" s="156" t="str">
        <f t="shared" si="7"/>
        <v>Administración!J13</v>
      </c>
      <c r="X19" s="156" t="str">
        <f t="shared" si="8"/>
        <v>Administración!K13</v>
      </c>
      <c r="Y19" s="156"/>
      <c r="Z19" s="159"/>
      <c r="AA19" s="127"/>
      <c r="AB19" s="128"/>
    </row>
    <row r="20" spans="1:28" ht="76.5">
      <c r="A20" s="148">
        <f>+Evaluación!A20</f>
        <v>0</v>
      </c>
      <c r="B20" s="148" t="str">
        <f>+Administración!G20</f>
        <v>Falta de claridad a lo interno del SINAC en los requerimientos de funcionalidad para los proyectos que promueven la gestión de la información para la toma de decisiones</v>
      </c>
      <c r="C20" s="148" t="str">
        <f>+Administración!J20</f>
        <v>Transfiero el Riesgo al Nivel Superior</v>
      </c>
      <c r="D20" s="152" t="str">
        <f>+Administración!K20</f>
        <v>La Secretaria Técnica del PRONAMEC informa al CONAC y a las autoridades de MINAE sobre la importancia de la integridad ecológica para la toma de decisiones</v>
      </c>
      <c r="E20" s="157"/>
      <c r="F20" s="127"/>
      <c r="G20" s="128"/>
      <c r="H20" s="149" t="str">
        <f>+Administración!N20</f>
        <v>La Secretaria Técnica del PRONAMEC propone a la Dirección Ejecutiva, al CONAC, al Comité Gerencial  y a Control Interno elaborar un procedimiento oficial para el diseño e implementación de plataformas tecnológicas para las áreas técnicas del SINAC</v>
      </c>
      <c r="I20" s="158"/>
      <c r="J20" s="127"/>
      <c r="K20" s="128"/>
      <c r="N20" s="153" t="str">
        <f>+Administración!Q20</f>
        <v>La Secretaria de PRONAMEC  solicita al Comité Gerencial  definir políticas de acceso, uso y actualización de datos y de plataformas tecnológicas</v>
      </c>
      <c r="O20" s="156"/>
      <c r="P20" s="155" t="s">
        <v>285</v>
      </c>
      <c r="Q20" s="155" t="s">
        <v>280</v>
      </c>
      <c r="R20" s="155" t="s">
        <v>286</v>
      </c>
      <c r="S20" s="155" t="s">
        <v>287</v>
      </c>
      <c r="T20" s="156">
        <f t="shared" si="4"/>
        <v>13</v>
      </c>
      <c r="U20" s="156" t="str">
        <f t="shared" si="5"/>
        <v>Administración!O13</v>
      </c>
      <c r="V20" s="156" t="str">
        <f t="shared" si="6"/>
        <v>Administración!E13</v>
      </c>
      <c r="W20" s="156" t="str">
        <f t="shared" si="7"/>
        <v>Administración!M13</v>
      </c>
      <c r="X20" s="156" t="str">
        <f t="shared" si="8"/>
        <v>Administración!N13</v>
      </c>
      <c r="Y20" s="156"/>
      <c r="Z20" s="159"/>
      <c r="AA20" s="127"/>
      <c r="AB20" s="128"/>
    </row>
    <row r="21" spans="1:28" ht="51">
      <c r="A21" s="148">
        <f>+Evaluación!A21</f>
        <v>0</v>
      </c>
      <c r="B21" s="148" t="str">
        <f>+Administración!G21</f>
        <v>Que la empresa contratista decida rescindir del proyecto</v>
      </c>
      <c r="C21" s="148" t="str">
        <f>+Administración!J21</f>
        <v>Transfiero el Riesgo al Nivel Superior</v>
      </c>
      <c r="D21" s="152" t="str">
        <f>+Administración!K21</f>
        <v>Se solicita a las Autoridades Ministeriales y del SINAC disponer el uso obligatorio la plataforma de PRONAMEC mediante  los medios adecuados.</v>
      </c>
      <c r="E21" s="157"/>
      <c r="F21" s="127"/>
      <c r="G21" s="128"/>
      <c r="H21" s="149" t="str">
        <f>+Administración!N21</f>
        <v>A través del Departamento  CUSBSE se incluyese promueve  en las diferentes herramientas de planitificacion de la institución el uso de la plataforma de PRONAMEC</v>
      </c>
      <c r="I21" s="158"/>
      <c r="J21" s="127"/>
      <c r="K21" s="128"/>
      <c r="N21" s="153" t="str">
        <f>+Administración!Q21</f>
        <v>Asegurar la interoperatividad con el SINIA del Ministerio de Ambiente y Energía</v>
      </c>
      <c r="O21" s="156"/>
      <c r="P21" s="155" t="s">
        <v>288</v>
      </c>
      <c r="Q21" s="155" t="s">
        <v>280</v>
      </c>
      <c r="R21" s="155" t="s">
        <v>289</v>
      </c>
      <c r="S21" s="155" t="s">
        <v>290</v>
      </c>
      <c r="T21" s="156">
        <f t="shared" si="4"/>
        <v>13</v>
      </c>
      <c r="U21" s="156" t="str">
        <f t="shared" si="5"/>
        <v>Administración!R13</v>
      </c>
      <c r="V21" s="156" t="str">
        <f t="shared" si="6"/>
        <v>Administración!E13</v>
      </c>
      <c r="W21" s="156" t="str">
        <f t="shared" si="7"/>
        <v>Administración!P13</v>
      </c>
      <c r="X21" s="156" t="str">
        <f t="shared" si="8"/>
        <v>Administración!Q13</v>
      </c>
      <c r="Y21" s="156"/>
      <c r="Z21" s="159"/>
      <c r="AA21" s="127"/>
      <c r="AB21" s="128"/>
    </row>
    <row r="22" spans="1:28" ht="63.75">
      <c r="A22" s="148">
        <f>+Evaluación!A22</f>
        <v>0</v>
      </c>
      <c r="B22" s="148" t="str">
        <f>+Administración!G22</f>
        <v>Que no existe un procedimiento y plazos claros para la implementación de estos proyectos acorde con la necesidad institucional</v>
      </c>
      <c r="C22" s="148" t="str">
        <f>+Administración!J22</f>
        <v>Administro el Riesgo Mediante Acción de Mitigación</v>
      </c>
      <c r="D22" s="152" t="str">
        <f>+Administración!K22</f>
        <v>Se notifica mediante oficio al Jefe del Departamento CUSBSE y al Director Ejecutivo del SINAC sobre la importancia de la cooperacion internacional e impactos internacionales de no cumplir con los acuerdos del país</v>
      </c>
      <c r="E22" s="157"/>
      <c r="F22" s="127"/>
      <c r="G22" s="128"/>
      <c r="H22" s="149" t="str">
        <f>+Administración!N22</f>
        <v>De acuerdo al marco jurídico y a la técnica, se plantea a la Jefatura Inmediata la posibilidad de hospedar la plataforma de PRONAMEC en el Ministerio de Ambiente y Energía</v>
      </c>
      <c r="I22" s="158"/>
      <c r="J22" s="127"/>
      <c r="K22" s="128"/>
      <c r="N22" s="153">
        <f>+Administración!Q22</f>
        <v>0</v>
      </c>
      <c r="O22" s="156"/>
      <c r="P22" s="155" t="s">
        <v>282</v>
      </c>
      <c r="Q22" s="155" t="s">
        <v>280</v>
      </c>
      <c r="R22" s="155" t="s">
        <v>283</v>
      </c>
      <c r="S22" s="155" t="s">
        <v>284</v>
      </c>
      <c r="T22" s="156">
        <f t="shared" si="4"/>
        <v>14</v>
      </c>
      <c r="U22" s="156" t="str">
        <f t="shared" si="5"/>
        <v>Administración!L14</v>
      </c>
      <c r="V22" s="156" t="str">
        <f t="shared" si="6"/>
        <v>Administración!E14</v>
      </c>
      <c r="W22" s="156" t="str">
        <f t="shared" si="7"/>
        <v>Administración!J14</v>
      </c>
      <c r="X22" s="156" t="str">
        <f t="shared" si="8"/>
        <v>Administración!K14</v>
      </c>
      <c r="Y22" s="156"/>
      <c r="Z22" s="159"/>
      <c r="AA22" s="127"/>
      <c r="AB22" s="128"/>
    </row>
    <row r="23" spans="1:28" ht="24" customHeight="1">
      <c r="A23" s="148">
        <f>+Evaluación!A23</f>
        <v>0</v>
      </c>
      <c r="B23" s="148" t="str">
        <f>+Administración!G23</f>
        <v>Que no existe un procedimiento y plazos claros para la implementación de estos proyectos acorde con la necesidad institucional</v>
      </c>
      <c r="C23" s="148" t="str">
        <f>+Administración!J23</f>
        <v>Acepto el Riesgo  Desarrollo Acciones de Monitoreo del Mismo</v>
      </c>
      <c r="D23" s="152" t="str">
        <f>+Administración!K23</f>
        <v xml:space="preserve">El riesgo de este consecuencia es muy bjao por cuanto se cuenta con el respaldo técnico de la Fundación de la UCR y financiamiento de la cooperación. </v>
      </c>
      <c r="E23" s="157"/>
      <c r="F23" s="127"/>
      <c r="G23" s="128"/>
      <c r="H23" s="149">
        <f>+Administración!N23</f>
        <v>0</v>
      </c>
      <c r="I23" s="158"/>
      <c r="J23" s="127"/>
      <c r="K23" s="128"/>
      <c r="N23" s="153">
        <f>+Administración!Q23</f>
        <v>0</v>
      </c>
      <c r="O23" s="156"/>
      <c r="P23" s="155" t="s">
        <v>285</v>
      </c>
      <c r="Q23" s="155" t="s">
        <v>280</v>
      </c>
      <c r="R23" s="155" t="s">
        <v>286</v>
      </c>
      <c r="S23" s="155" t="s">
        <v>287</v>
      </c>
      <c r="T23" s="156">
        <f t="shared" si="4"/>
        <v>14</v>
      </c>
      <c r="U23" s="156" t="str">
        <f t="shared" si="5"/>
        <v>Administración!O14</v>
      </c>
      <c r="V23" s="156" t="str">
        <f t="shared" si="6"/>
        <v>Administración!E14</v>
      </c>
      <c r="W23" s="156" t="str">
        <f t="shared" si="7"/>
        <v>Administración!M14</v>
      </c>
      <c r="X23" s="156" t="str">
        <f t="shared" si="8"/>
        <v>Administración!N14</v>
      </c>
      <c r="Y23" s="156"/>
      <c r="Z23" s="159"/>
      <c r="AA23" s="127"/>
      <c r="AB23" s="128"/>
    </row>
    <row r="24" spans="1:28" ht="28.9" customHeight="1">
      <c r="A24" s="148">
        <f>+Evaluación!A24</f>
        <v>0</v>
      </c>
      <c r="B24" s="148" t="str">
        <f>+Administración!G24</f>
        <v xml:space="preserve">Que los equipos tecnológicos que no estén incluidos en el catálogo de TI </v>
      </c>
      <c r="C24" s="148" t="str">
        <f>+Administración!J24</f>
        <v>Transfiero el Riesgo al Nivel Superior</v>
      </c>
      <c r="D24" s="152" t="str">
        <f>+Administración!K24</f>
        <v>Se solicita al  TI,con copia a la jefatura inmediata y a la Dirección Ejecutiva de SINAC, unn visto bueno para el equipo de cómputo que se compraria para el monitoreo de la biodiversidad</v>
      </c>
      <c r="E24" s="157"/>
      <c r="F24" s="127"/>
      <c r="G24" s="128"/>
      <c r="H24" s="149" t="str">
        <f>+Administración!N24</f>
        <v>Se solicita a las áreas de conservacion de previo un visto bueno para el equipo que se le estará donando</v>
      </c>
      <c r="I24" s="158"/>
      <c r="J24" s="127"/>
      <c r="K24" s="128"/>
      <c r="N24" s="153">
        <f>+Administración!Q24</f>
        <v>0</v>
      </c>
      <c r="O24" s="156"/>
      <c r="P24" s="155" t="s">
        <v>288</v>
      </c>
      <c r="Q24" s="155" t="s">
        <v>280</v>
      </c>
      <c r="R24" s="155" t="s">
        <v>289</v>
      </c>
      <c r="S24" s="155" t="s">
        <v>290</v>
      </c>
      <c r="T24" s="156">
        <f t="shared" si="4"/>
        <v>14</v>
      </c>
      <c r="U24" s="156" t="str">
        <f t="shared" si="5"/>
        <v>Administración!R14</v>
      </c>
      <c r="V24" s="156" t="str">
        <f t="shared" si="6"/>
        <v>Administración!E14</v>
      </c>
      <c r="W24" s="156" t="str">
        <f t="shared" si="7"/>
        <v>Administración!P14</v>
      </c>
      <c r="X24" s="156" t="str">
        <f t="shared" si="8"/>
        <v>Administración!Q14</v>
      </c>
      <c r="Y24" s="156"/>
      <c r="Z24" s="159"/>
      <c r="AA24" s="127"/>
      <c r="AB24" s="128"/>
    </row>
    <row r="25" spans="1:28">
      <c r="A25" s="148">
        <f>+Evaluación!A25</f>
        <v>0</v>
      </c>
      <c r="B25" s="148">
        <f>+Administración!G25</f>
        <v>0</v>
      </c>
      <c r="C25" s="148" t="e">
        <f>+Administración!J25</f>
        <v>#VALUE!</v>
      </c>
      <c r="D25" s="152">
        <f>+Administración!K25</f>
        <v>0</v>
      </c>
      <c r="E25" s="157"/>
      <c r="F25" s="127"/>
      <c r="G25" s="128"/>
      <c r="H25" s="149">
        <f>+Administración!N25</f>
        <v>0</v>
      </c>
      <c r="I25" s="158"/>
      <c r="J25" s="127"/>
      <c r="K25" s="128"/>
      <c r="N25" s="153">
        <f>+Administración!Q25</f>
        <v>0</v>
      </c>
      <c r="O25" s="156"/>
      <c r="P25" s="155" t="s">
        <v>282</v>
      </c>
      <c r="Q25" s="155" t="s">
        <v>280</v>
      </c>
      <c r="R25" s="155" t="s">
        <v>283</v>
      </c>
      <c r="S25" s="155" t="s">
        <v>284</v>
      </c>
      <c r="T25" s="156">
        <f t="shared" si="4"/>
        <v>15</v>
      </c>
      <c r="U25" s="156" t="str">
        <f t="shared" si="5"/>
        <v>Administración!L15</v>
      </c>
      <c r="V25" s="156" t="str">
        <f t="shared" si="6"/>
        <v>Administración!E15</v>
      </c>
      <c r="W25" s="156" t="str">
        <f t="shared" si="7"/>
        <v>Administración!J15</v>
      </c>
      <c r="X25" s="156" t="str">
        <f t="shared" si="8"/>
        <v>Administración!K15</v>
      </c>
      <c r="Y25" s="156"/>
      <c r="Z25" s="159"/>
      <c r="AA25" s="127"/>
      <c r="AB25" s="128"/>
    </row>
    <row r="26" spans="1:28">
      <c r="A26" s="148">
        <f>+Evaluación!A26</f>
        <v>0</v>
      </c>
      <c r="B26" s="148">
        <f>+Administración!G26</f>
        <v>0</v>
      </c>
      <c r="C26" s="148" t="e">
        <f>+Administración!J26</f>
        <v>#VALUE!</v>
      </c>
      <c r="D26" s="152">
        <f>+Administración!K26</f>
        <v>0</v>
      </c>
      <c r="E26" s="157"/>
      <c r="F26" s="127"/>
      <c r="G26" s="128"/>
      <c r="H26" s="149">
        <f>+Administración!N26</f>
        <v>0</v>
      </c>
      <c r="I26" s="158"/>
      <c r="J26" s="127"/>
      <c r="K26" s="128"/>
      <c r="N26" s="153">
        <f>+Administración!Q26</f>
        <v>0</v>
      </c>
      <c r="O26" s="156"/>
      <c r="P26" s="155" t="s">
        <v>285</v>
      </c>
      <c r="Q26" s="155" t="s">
        <v>280</v>
      </c>
      <c r="R26" s="155" t="s">
        <v>286</v>
      </c>
      <c r="S26" s="155" t="s">
        <v>287</v>
      </c>
      <c r="T26" s="156">
        <f t="shared" si="4"/>
        <v>15</v>
      </c>
      <c r="U26" s="156" t="str">
        <f t="shared" si="5"/>
        <v>Administración!O15</v>
      </c>
      <c r="V26" s="156" t="str">
        <f t="shared" si="6"/>
        <v>Administración!E15</v>
      </c>
      <c r="W26" s="156" t="str">
        <f t="shared" si="7"/>
        <v>Administración!M15</v>
      </c>
      <c r="X26" s="156" t="str">
        <f t="shared" si="8"/>
        <v>Administración!N15</v>
      </c>
      <c r="Y26" s="156"/>
      <c r="Z26" s="159"/>
      <c r="AA26" s="127"/>
      <c r="AB26" s="128"/>
    </row>
    <row r="27" spans="1:28">
      <c r="A27" s="148">
        <f>+Evaluación!A27</f>
        <v>0</v>
      </c>
      <c r="B27" s="148">
        <f>+Administración!G27</f>
        <v>0</v>
      </c>
      <c r="C27" s="148" t="e">
        <f>+Administración!J27</f>
        <v>#VALUE!</v>
      </c>
      <c r="D27" s="152">
        <f>+Administración!K27</f>
        <v>0</v>
      </c>
      <c r="E27" s="157"/>
      <c r="F27" s="127"/>
      <c r="G27" s="128"/>
      <c r="H27" s="149">
        <f>+Administración!N27</f>
        <v>0</v>
      </c>
      <c r="I27" s="158"/>
      <c r="J27" s="127"/>
      <c r="K27" s="128"/>
      <c r="N27" s="153">
        <f>+Administración!Q27</f>
        <v>0</v>
      </c>
      <c r="O27" s="156"/>
      <c r="P27" s="155" t="s">
        <v>288</v>
      </c>
      <c r="Q27" s="155" t="s">
        <v>280</v>
      </c>
      <c r="R27" s="155" t="s">
        <v>289</v>
      </c>
      <c r="S27" s="155" t="s">
        <v>290</v>
      </c>
      <c r="T27" s="156">
        <f t="shared" si="4"/>
        <v>15</v>
      </c>
      <c r="U27" s="156" t="str">
        <f t="shared" si="5"/>
        <v>Administración!R15</v>
      </c>
      <c r="V27" s="156" t="str">
        <f t="shared" si="6"/>
        <v>Administración!E15</v>
      </c>
      <c r="W27" s="156" t="str">
        <f t="shared" si="7"/>
        <v>Administración!P15</v>
      </c>
      <c r="X27" s="156" t="str">
        <f t="shared" si="8"/>
        <v>Administración!Q15</v>
      </c>
      <c r="Y27" s="156"/>
      <c r="Z27" s="159"/>
      <c r="AA27" s="127"/>
      <c r="AB27" s="128"/>
    </row>
    <row r="28" spans="1:28">
      <c r="A28" s="148">
        <f>+Evaluación!A28</f>
        <v>0</v>
      </c>
      <c r="B28" s="148">
        <f>+Administración!G28</f>
        <v>0</v>
      </c>
      <c r="C28" s="148" t="e">
        <f>+Administración!J28</f>
        <v>#VALUE!</v>
      </c>
      <c r="D28" s="152">
        <f>+Administración!K28</f>
        <v>0</v>
      </c>
      <c r="E28" s="157"/>
      <c r="F28" s="127"/>
      <c r="G28" s="128"/>
      <c r="H28" s="149">
        <f>+Administración!N28</f>
        <v>0</v>
      </c>
      <c r="I28" s="158"/>
      <c r="J28" s="127"/>
      <c r="K28" s="128"/>
      <c r="N28" s="153">
        <f>+Administración!Q28</f>
        <v>0</v>
      </c>
      <c r="O28" s="156"/>
      <c r="P28" s="155" t="s">
        <v>282</v>
      </c>
      <c r="Q28" s="155" t="s">
        <v>280</v>
      </c>
      <c r="R28" s="155" t="s">
        <v>283</v>
      </c>
      <c r="S28" s="155" t="s">
        <v>284</v>
      </c>
      <c r="T28" s="156">
        <f t="shared" si="4"/>
        <v>16</v>
      </c>
      <c r="U28" s="156" t="str">
        <f t="shared" si="5"/>
        <v>Administración!L16</v>
      </c>
      <c r="V28" s="156" t="str">
        <f t="shared" si="6"/>
        <v>Administración!E16</v>
      </c>
      <c r="W28" s="156" t="str">
        <f t="shared" si="7"/>
        <v>Administración!J16</v>
      </c>
      <c r="X28" s="156" t="str">
        <f t="shared" si="8"/>
        <v>Administración!K16</v>
      </c>
      <c r="Y28" s="156"/>
      <c r="Z28" s="159"/>
      <c r="AA28" s="127"/>
      <c r="AB28" s="128"/>
    </row>
    <row r="29" spans="1:28">
      <c r="A29" s="148">
        <f>+Evaluación!A29</f>
        <v>0</v>
      </c>
      <c r="B29" s="148">
        <f>+Administración!G29</f>
        <v>0</v>
      </c>
      <c r="C29" s="148" t="e">
        <f>+Administración!J29</f>
        <v>#VALUE!</v>
      </c>
      <c r="D29" s="152">
        <f>+Administración!K29</f>
        <v>0</v>
      </c>
      <c r="E29" s="157"/>
      <c r="F29" s="127"/>
      <c r="G29" s="128"/>
      <c r="H29" s="149">
        <f>+Administración!N29</f>
        <v>0</v>
      </c>
      <c r="I29" s="158"/>
      <c r="J29" s="127"/>
      <c r="K29" s="128"/>
      <c r="N29" s="153">
        <f>+Administración!Q29</f>
        <v>0</v>
      </c>
      <c r="O29" s="156"/>
      <c r="P29" s="155" t="s">
        <v>285</v>
      </c>
      <c r="Q29" s="155" t="s">
        <v>280</v>
      </c>
      <c r="R29" s="155" t="s">
        <v>286</v>
      </c>
      <c r="S29" s="155" t="s">
        <v>287</v>
      </c>
      <c r="T29" s="156">
        <f t="shared" si="4"/>
        <v>16</v>
      </c>
      <c r="U29" s="156" t="str">
        <f t="shared" si="5"/>
        <v>Administración!O16</v>
      </c>
      <c r="V29" s="156" t="str">
        <f t="shared" si="6"/>
        <v>Administración!E16</v>
      </c>
      <c r="W29" s="156" t="str">
        <f t="shared" si="7"/>
        <v>Administración!M16</v>
      </c>
      <c r="X29" s="156" t="str">
        <f t="shared" si="8"/>
        <v>Administración!N16</v>
      </c>
      <c r="Y29" s="156"/>
      <c r="Z29" s="159"/>
      <c r="AA29" s="127"/>
      <c r="AB29" s="128"/>
    </row>
    <row r="30" spans="1:28">
      <c r="A30" s="148">
        <f>+Evaluación!A30</f>
        <v>0</v>
      </c>
      <c r="B30" s="148">
        <f>+Administración!G30</f>
        <v>0</v>
      </c>
      <c r="C30" s="148" t="e">
        <f>+Administración!J30</f>
        <v>#VALUE!</v>
      </c>
      <c r="D30" s="152">
        <f>+Administración!K30</f>
        <v>0</v>
      </c>
      <c r="E30" s="157"/>
      <c r="F30" s="127"/>
      <c r="G30" s="128"/>
      <c r="H30" s="149">
        <f>+Administración!N30</f>
        <v>0</v>
      </c>
      <c r="I30" s="158"/>
      <c r="J30" s="127"/>
      <c r="K30" s="128"/>
      <c r="N30" s="153">
        <f>+Administración!Q30</f>
        <v>0</v>
      </c>
      <c r="O30" s="156"/>
      <c r="P30" s="155" t="s">
        <v>288</v>
      </c>
      <c r="Q30" s="155" t="s">
        <v>280</v>
      </c>
      <c r="R30" s="155" t="s">
        <v>289</v>
      </c>
      <c r="S30" s="155" t="s">
        <v>290</v>
      </c>
      <c r="T30" s="156">
        <f t="shared" si="4"/>
        <v>16</v>
      </c>
      <c r="U30" s="156" t="str">
        <f t="shared" si="5"/>
        <v>Administración!R16</v>
      </c>
      <c r="V30" s="156" t="str">
        <f t="shared" si="6"/>
        <v>Administración!E16</v>
      </c>
      <c r="W30" s="156" t="str">
        <f t="shared" si="7"/>
        <v>Administración!P16</v>
      </c>
      <c r="X30" s="156" t="str">
        <f t="shared" si="8"/>
        <v>Administración!Q16</v>
      </c>
      <c r="Y30" s="156"/>
      <c r="Z30" s="159"/>
      <c r="AA30" s="127"/>
      <c r="AB30" s="128"/>
    </row>
    <row r="31" spans="1:28">
      <c r="A31" s="148">
        <f>+Evaluación!A31</f>
        <v>0</v>
      </c>
      <c r="B31" s="148">
        <f>+Administración!G31</f>
        <v>0</v>
      </c>
      <c r="C31" s="148" t="e">
        <f>+Administración!J31</f>
        <v>#VALUE!</v>
      </c>
      <c r="D31" s="152">
        <f>+Administración!K31</f>
        <v>0</v>
      </c>
      <c r="E31" s="157"/>
      <c r="F31" s="127"/>
      <c r="G31" s="128"/>
      <c r="H31" s="149">
        <f>+Administración!N31</f>
        <v>0</v>
      </c>
      <c r="I31" s="158"/>
      <c r="J31" s="127"/>
      <c r="K31" s="128"/>
      <c r="N31" s="153">
        <f>+Administración!Q31</f>
        <v>0</v>
      </c>
      <c r="O31" s="156"/>
      <c r="P31" s="155" t="s">
        <v>282</v>
      </c>
      <c r="Q31" s="155" t="s">
        <v>280</v>
      </c>
      <c r="R31" s="155" t="s">
        <v>283</v>
      </c>
      <c r="S31" s="155" t="s">
        <v>284</v>
      </c>
      <c r="T31" s="156">
        <f t="shared" si="4"/>
        <v>17</v>
      </c>
      <c r="U31" s="156" t="str">
        <f t="shared" si="5"/>
        <v>Administración!L17</v>
      </c>
      <c r="V31" s="156" t="str">
        <f t="shared" si="6"/>
        <v>Administración!E17</v>
      </c>
      <c r="W31" s="156" t="str">
        <f t="shared" si="7"/>
        <v>Administración!J17</v>
      </c>
      <c r="X31" s="156" t="str">
        <f t="shared" si="8"/>
        <v>Administración!K17</v>
      </c>
      <c r="Y31" s="156"/>
      <c r="Z31" s="159"/>
      <c r="AA31" s="127"/>
      <c r="AB31" s="128"/>
    </row>
    <row r="32" spans="1:28">
      <c r="A32" s="148">
        <f>+Evaluación!A32</f>
        <v>0</v>
      </c>
      <c r="B32" s="148">
        <f>+Administración!G32</f>
        <v>0</v>
      </c>
      <c r="C32" s="148" t="e">
        <f>+Administración!J32</f>
        <v>#VALUE!</v>
      </c>
      <c r="D32" s="152">
        <f>+Administración!K32</f>
        <v>0</v>
      </c>
      <c r="E32" s="157"/>
      <c r="F32" s="127"/>
      <c r="G32" s="128"/>
      <c r="H32" s="149">
        <f>+Administración!N32</f>
        <v>0</v>
      </c>
      <c r="I32" s="158"/>
      <c r="J32" s="127"/>
      <c r="K32" s="128"/>
      <c r="N32" s="153">
        <f>+Administración!Q32</f>
        <v>0</v>
      </c>
      <c r="O32" s="156"/>
      <c r="P32" s="155" t="s">
        <v>285</v>
      </c>
      <c r="Q32" s="155" t="s">
        <v>280</v>
      </c>
      <c r="R32" s="155" t="s">
        <v>286</v>
      </c>
      <c r="S32" s="155" t="s">
        <v>287</v>
      </c>
      <c r="T32" s="156">
        <f t="shared" si="4"/>
        <v>17</v>
      </c>
      <c r="U32" s="156" t="str">
        <f t="shared" si="5"/>
        <v>Administración!O17</v>
      </c>
      <c r="V32" s="156" t="str">
        <f t="shared" si="6"/>
        <v>Administración!E17</v>
      </c>
      <c r="W32" s="156" t="str">
        <f t="shared" si="7"/>
        <v>Administración!M17</v>
      </c>
      <c r="X32" s="156" t="str">
        <f t="shared" si="8"/>
        <v>Administración!N17</v>
      </c>
      <c r="Y32" s="156"/>
      <c r="Z32" s="159"/>
      <c r="AA32" s="127"/>
      <c r="AB32" s="128"/>
    </row>
    <row r="33" spans="1:28">
      <c r="A33" s="148">
        <f>+Evaluación!A33</f>
        <v>0</v>
      </c>
      <c r="B33" s="148">
        <f>+Administración!G33</f>
        <v>0</v>
      </c>
      <c r="C33" s="148" t="e">
        <f>+Administración!J33</f>
        <v>#VALUE!</v>
      </c>
      <c r="D33" s="152">
        <f>+Administración!K33</f>
        <v>0</v>
      </c>
      <c r="E33" s="157"/>
      <c r="F33" s="127"/>
      <c r="G33" s="128"/>
      <c r="H33" s="149">
        <f>+Administración!N33</f>
        <v>0</v>
      </c>
      <c r="I33" s="158"/>
      <c r="J33" s="127"/>
      <c r="K33" s="128"/>
      <c r="N33" s="153">
        <f>+Administración!Q33</f>
        <v>0</v>
      </c>
      <c r="O33" s="156"/>
      <c r="P33" s="155" t="s">
        <v>288</v>
      </c>
      <c r="Q33" s="155" t="s">
        <v>280</v>
      </c>
      <c r="R33" s="155" t="s">
        <v>289</v>
      </c>
      <c r="S33" s="155" t="s">
        <v>290</v>
      </c>
      <c r="T33" s="156">
        <f t="shared" si="4"/>
        <v>17</v>
      </c>
      <c r="U33" s="156" t="str">
        <f t="shared" si="5"/>
        <v>Administración!R17</v>
      </c>
      <c r="V33" s="156" t="str">
        <f t="shared" si="6"/>
        <v>Administración!E17</v>
      </c>
      <c r="W33" s="156" t="str">
        <f t="shared" si="7"/>
        <v>Administración!P17</v>
      </c>
      <c r="X33" s="156" t="str">
        <f t="shared" si="8"/>
        <v>Administración!Q17</v>
      </c>
      <c r="Y33" s="156"/>
      <c r="Z33" s="159"/>
      <c r="AA33" s="127"/>
      <c r="AB33" s="128"/>
    </row>
    <row r="34" spans="1:28">
      <c r="A34" s="148">
        <f>+Evaluación!A34</f>
        <v>0</v>
      </c>
      <c r="B34" s="148">
        <f>+Administración!G34</f>
        <v>0</v>
      </c>
      <c r="C34" s="148" t="e">
        <f>+Administración!J34</f>
        <v>#VALUE!</v>
      </c>
      <c r="D34" s="152">
        <f>+Administración!K34</f>
        <v>0</v>
      </c>
      <c r="E34" s="157"/>
      <c r="F34" s="127"/>
      <c r="G34" s="128"/>
      <c r="H34" s="149">
        <f>+Administración!N34</f>
        <v>0</v>
      </c>
      <c r="I34" s="158"/>
      <c r="J34" s="127"/>
      <c r="K34" s="128"/>
      <c r="N34" s="153">
        <f>+Administración!Q34</f>
        <v>0</v>
      </c>
      <c r="O34" s="156"/>
      <c r="P34" s="155" t="s">
        <v>282</v>
      </c>
      <c r="Q34" s="155" t="s">
        <v>280</v>
      </c>
      <c r="R34" s="155" t="s">
        <v>283</v>
      </c>
      <c r="S34" s="155" t="s">
        <v>284</v>
      </c>
      <c r="T34" s="156">
        <f t="shared" si="4"/>
        <v>18</v>
      </c>
      <c r="U34" s="156" t="str">
        <f t="shared" si="5"/>
        <v>Administración!L18</v>
      </c>
      <c r="V34" s="156" t="str">
        <f t="shared" si="6"/>
        <v>Administración!E18</v>
      </c>
      <c r="W34" s="156" t="str">
        <f t="shared" si="7"/>
        <v>Administración!J18</v>
      </c>
      <c r="X34" s="156" t="str">
        <f t="shared" si="8"/>
        <v>Administración!K18</v>
      </c>
      <c r="Y34" s="156"/>
      <c r="Z34" s="159"/>
      <c r="AA34" s="127"/>
      <c r="AB34" s="128"/>
    </row>
    <row r="35" spans="1:28">
      <c r="A35" s="148">
        <f>+Evaluación!A35</f>
        <v>0</v>
      </c>
      <c r="B35" s="148">
        <f>+Administración!G35</f>
        <v>0</v>
      </c>
      <c r="C35" s="148" t="e">
        <f>+Administración!J35</f>
        <v>#VALUE!</v>
      </c>
      <c r="D35" s="152">
        <f>+Administración!K35</f>
        <v>0</v>
      </c>
      <c r="E35" s="157"/>
      <c r="F35" s="127"/>
      <c r="G35" s="128"/>
      <c r="H35" s="149">
        <f>+Administración!N35</f>
        <v>0</v>
      </c>
      <c r="I35" s="158"/>
      <c r="J35" s="127"/>
      <c r="K35" s="128"/>
      <c r="N35" s="153">
        <f>+Administración!Q35</f>
        <v>0</v>
      </c>
      <c r="O35" s="156"/>
      <c r="P35" s="155" t="s">
        <v>285</v>
      </c>
      <c r="Q35" s="155" t="s">
        <v>280</v>
      </c>
      <c r="R35" s="155" t="s">
        <v>286</v>
      </c>
      <c r="S35" s="155" t="s">
        <v>287</v>
      </c>
      <c r="T35" s="156">
        <f t="shared" si="4"/>
        <v>18</v>
      </c>
      <c r="U35" s="156" t="str">
        <f t="shared" si="5"/>
        <v>Administración!O18</v>
      </c>
      <c r="V35" s="156" t="str">
        <f t="shared" si="6"/>
        <v>Administración!E18</v>
      </c>
      <c r="W35" s="156" t="str">
        <f t="shared" si="7"/>
        <v>Administración!M18</v>
      </c>
      <c r="X35" s="156" t="str">
        <f t="shared" si="8"/>
        <v>Administración!N18</v>
      </c>
      <c r="Y35" s="156"/>
      <c r="Z35" s="159"/>
      <c r="AA35" s="127"/>
      <c r="AB35" s="128"/>
    </row>
    <row r="36" spans="1:28">
      <c r="A36" s="148">
        <f>+Evaluación!A36</f>
        <v>0</v>
      </c>
      <c r="B36" s="148">
        <f>+Administración!G36</f>
        <v>0</v>
      </c>
      <c r="C36" s="148" t="e">
        <f>+Administración!J36</f>
        <v>#VALUE!</v>
      </c>
      <c r="D36" s="152">
        <f>+Administración!K36</f>
        <v>0</v>
      </c>
      <c r="E36" s="157"/>
      <c r="F36" s="127"/>
      <c r="G36" s="128"/>
      <c r="H36" s="149">
        <f>+Administración!N36</f>
        <v>0</v>
      </c>
      <c r="I36" s="158"/>
      <c r="J36" s="127"/>
      <c r="K36" s="128"/>
      <c r="N36" s="153">
        <f>+Administración!Q36</f>
        <v>0</v>
      </c>
      <c r="O36" s="156"/>
      <c r="P36" s="155" t="s">
        <v>288</v>
      </c>
      <c r="Q36" s="155" t="s">
        <v>280</v>
      </c>
      <c r="R36" s="155" t="s">
        <v>289</v>
      </c>
      <c r="S36" s="155" t="s">
        <v>290</v>
      </c>
      <c r="T36" s="156">
        <f t="shared" si="4"/>
        <v>18</v>
      </c>
      <c r="U36" s="156" t="str">
        <f t="shared" si="5"/>
        <v>Administración!R18</v>
      </c>
      <c r="V36" s="156" t="str">
        <f t="shared" si="6"/>
        <v>Administración!E18</v>
      </c>
      <c r="W36" s="156" t="str">
        <f t="shared" si="7"/>
        <v>Administración!P18</v>
      </c>
      <c r="X36" s="156" t="str">
        <f t="shared" si="8"/>
        <v>Administración!Q18</v>
      </c>
      <c r="Y36" s="156"/>
      <c r="Z36" s="159"/>
      <c r="AA36" s="127"/>
      <c r="AB36" s="128"/>
    </row>
    <row r="37" spans="1:28">
      <c r="A37" s="148">
        <f>+Evaluación!A37</f>
        <v>0</v>
      </c>
      <c r="B37" s="148">
        <f>+Administración!G37</f>
        <v>0</v>
      </c>
      <c r="C37" s="148" t="e">
        <f>+Administración!J37</f>
        <v>#VALUE!</v>
      </c>
      <c r="D37" s="152">
        <f>+Administración!K37</f>
        <v>0</v>
      </c>
      <c r="E37" s="157"/>
      <c r="F37" s="127"/>
      <c r="G37" s="128"/>
      <c r="H37" s="149">
        <f>+Administración!N37</f>
        <v>0</v>
      </c>
      <c r="I37" s="158"/>
      <c r="J37" s="127"/>
      <c r="K37" s="128"/>
      <c r="N37" s="153">
        <f>+Administración!Q37</f>
        <v>0</v>
      </c>
      <c r="O37" s="156"/>
      <c r="P37" s="155" t="s">
        <v>282</v>
      </c>
      <c r="Q37" s="155" t="s">
        <v>280</v>
      </c>
      <c r="R37" s="155" t="s">
        <v>283</v>
      </c>
      <c r="S37" s="155" t="s">
        <v>284</v>
      </c>
      <c r="T37" s="156">
        <f t="shared" si="4"/>
        <v>19</v>
      </c>
      <c r="U37" s="156" t="str">
        <f t="shared" si="5"/>
        <v>Administración!L19</v>
      </c>
      <c r="V37" s="156" t="str">
        <f t="shared" si="6"/>
        <v>Administración!E19</v>
      </c>
      <c r="W37" s="156" t="str">
        <f t="shared" si="7"/>
        <v>Administración!J19</v>
      </c>
      <c r="X37" s="156" t="str">
        <f t="shared" si="8"/>
        <v>Administración!K19</v>
      </c>
      <c r="Y37" s="156"/>
      <c r="Z37" s="159"/>
      <c r="AA37" s="127"/>
      <c r="AB37" s="128"/>
    </row>
    <row r="38" spans="1:28">
      <c r="A38" s="148">
        <f>+Evaluación!A38</f>
        <v>0</v>
      </c>
      <c r="B38" s="148">
        <f>+Administración!G38</f>
        <v>0</v>
      </c>
      <c r="C38" s="148" t="e">
        <f>+Administración!J38</f>
        <v>#VALUE!</v>
      </c>
      <c r="D38" s="152">
        <f>+Administración!K38</f>
        <v>0</v>
      </c>
      <c r="E38" s="157"/>
      <c r="F38" s="127"/>
      <c r="G38" s="128"/>
      <c r="H38" s="149">
        <f>+Administración!N38</f>
        <v>0</v>
      </c>
      <c r="I38" s="158"/>
      <c r="J38" s="127"/>
      <c r="K38" s="128"/>
      <c r="N38" s="153">
        <f>+Administración!Q38</f>
        <v>0</v>
      </c>
      <c r="O38" s="156"/>
      <c r="P38" s="155" t="s">
        <v>285</v>
      </c>
      <c r="Q38" s="155" t="s">
        <v>280</v>
      </c>
      <c r="R38" s="155" t="s">
        <v>286</v>
      </c>
      <c r="S38" s="155" t="s">
        <v>287</v>
      </c>
      <c r="T38" s="156">
        <f t="shared" si="4"/>
        <v>19</v>
      </c>
      <c r="U38" s="156" t="str">
        <f t="shared" si="5"/>
        <v>Administración!O19</v>
      </c>
      <c r="V38" s="156" t="str">
        <f t="shared" si="6"/>
        <v>Administración!E19</v>
      </c>
      <c r="W38" s="156" t="str">
        <f t="shared" si="7"/>
        <v>Administración!M19</v>
      </c>
      <c r="X38" s="156" t="str">
        <f t="shared" si="8"/>
        <v>Administración!N19</v>
      </c>
      <c r="Y38" s="156"/>
      <c r="Z38" s="159"/>
      <c r="AA38" s="127"/>
      <c r="AB38" s="128"/>
    </row>
    <row r="39" spans="1:28">
      <c r="A39" s="148">
        <f>+Evaluación!A39</f>
        <v>0</v>
      </c>
      <c r="B39" s="148">
        <f>+Administración!G39</f>
        <v>0</v>
      </c>
      <c r="C39" s="148" t="e">
        <f>+Administración!J39</f>
        <v>#VALUE!</v>
      </c>
      <c r="D39" s="152">
        <f>+Administración!K39</f>
        <v>0</v>
      </c>
      <c r="E39" s="157"/>
      <c r="F39" s="127"/>
      <c r="G39" s="128"/>
      <c r="H39" s="149">
        <f>+Administración!N39</f>
        <v>0</v>
      </c>
      <c r="I39" s="158"/>
      <c r="J39" s="127"/>
      <c r="K39" s="128"/>
      <c r="N39" s="153">
        <f>+Administración!Q39</f>
        <v>0</v>
      </c>
      <c r="O39" s="156"/>
      <c r="P39" s="155" t="s">
        <v>288</v>
      </c>
      <c r="Q39" s="155" t="s">
        <v>280</v>
      </c>
      <c r="R39" s="155" t="s">
        <v>289</v>
      </c>
      <c r="S39" s="155" t="s">
        <v>290</v>
      </c>
      <c r="T39" s="156">
        <f t="shared" si="4"/>
        <v>19</v>
      </c>
      <c r="U39" s="156" t="str">
        <f t="shared" si="5"/>
        <v>Administración!R19</v>
      </c>
      <c r="V39" s="156" t="str">
        <f t="shared" si="6"/>
        <v>Administración!E19</v>
      </c>
      <c r="W39" s="156" t="str">
        <f t="shared" si="7"/>
        <v>Administración!P19</v>
      </c>
      <c r="X39" s="156" t="str">
        <f t="shared" si="8"/>
        <v>Administración!Q19</v>
      </c>
      <c r="Y39" s="156"/>
      <c r="Z39" s="159"/>
      <c r="AA39" s="127"/>
      <c r="AB39" s="128"/>
    </row>
    <row r="40" spans="1:28">
      <c r="A40" s="148">
        <f>+Evaluación!A40</f>
        <v>0</v>
      </c>
      <c r="B40" s="148">
        <f>+Administración!G40</f>
        <v>0</v>
      </c>
      <c r="C40" s="148" t="e">
        <f>+Administración!J40</f>
        <v>#VALUE!</v>
      </c>
      <c r="D40" s="152">
        <f>+Administración!K40</f>
        <v>0</v>
      </c>
      <c r="E40" s="157"/>
      <c r="F40" s="127"/>
      <c r="G40" s="128"/>
      <c r="H40" s="149">
        <f>+Administración!N40</f>
        <v>0</v>
      </c>
      <c r="I40" s="158"/>
      <c r="J40" s="127"/>
      <c r="K40" s="128"/>
      <c r="N40" s="153">
        <f>+Administración!Q40</f>
        <v>0</v>
      </c>
      <c r="O40" s="156"/>
      <c r="P40" s="155" t="s">
        <v>282</v>
      </c>
      <c r="Q40" s="155" t="s">
        <v>280</v>
      </c>
      <c r="R40" s="155" t="s">
        <v>283</v>
      </c>
      <c r="S40" s="155" t="s">
        <v>284</v>
      </c>
      <c r="T40" s="156">
        <f t="shared" si="4"/>
        <v>20</v>
      </c>
      <c r="U40" s="156" t="str">
        <f t="shared" si="5"/>
        <v>Administración!L20</v>
      </c>
      <c r="V40" s="156" t="str">
        <f t="shared" si="6"/>
        <v>Administración!E20</v>
      </c>
      <c r="W40" s="156" t="str">
        <f t="shared" si="7"/>
        <v>Administración!J20</v>
      </c>
      <c r="X40" s="156" t="str">
        <f t="shared" si="8"/>
        <v>Administración!K20</v>
      </c>
      <c r="Y40" s="156"/>
      <c r="Z40" s="159"/>
      <c r="AA40" s="127"/>
      <c r="AB40" s="128"/>
    </row>
    <row r="41" spans="1:28">
      <c r="A41" s="148">
        <f>+Evaluación!A41</f>
        <v>0</v>
      </c>
      <c r="B41" s="148">
        <f>+Administración!G41</f>
        <v>0</v>
      </c>
      <c r="C41" s="148">
        <f>+Administración!J41</f>
        <v>0</v>
      </c>
      <c r="D41" s="152">
        <f>+Administración!K41</f>
        <v>0</v>
      </c>
      <c r="E41" s="157"/>
      <c r="F41" s="127"/>
      <c r="G41" s="128"/>
      <c r="H41" s="149">
        <f>+Administración!N41</f>
        <v>0</v>
      </c>
      <c r="I41" s="158"/>
      <c r="J41" s="127"/>
      <c r="K41" s="128"/>
      <c r="N41" s="153">
        <f>+Administración!Q41</f>
        <v>0</v>
      </c>
      <c r="O41" s="156"/>
      <c r="P41" s="155" t="s">
        <v>285</v>
      </c>
      <c r="Q41" s="155" t="s">
        <v>280</v>
      </c>
      <c r="R41" s="155" t="s">
        <v>286</v>
      </c>
      <c r="S41" s="155" t="s">
        <v>287</v>
      </c>
      <c r="T41" s="156">
        <f t="shared" si="4"/>
        <v>20</v>
      </c>
      <c r="U41" s="156" t="str">
        <f t="shared" si="5"/>
        <v>Administración!O20</v>
      </c>
      <c r="V41" s="156" t="str">
        <f t="shared" si="6"/>
        <v>Administración!E20</v>
      </c>
      <c r="W41" s="156" t="str">
        <f t="shared" si="7"/>
        <v>Administración!M20</v>
      </c>
      <c r="X41" s="156" t="str">
        <f t="shared" si="8"/>
        <v>Administración!N20</v>
      </c>
      <c r="Y41" s="156"/>
      <c r="Z41" s="159"/>
      <c r="AA41" s="127"/>
      <c r="AB41" s="128"/>
    </row>
    <row r="42" spans="1:28">
      <c r="A42" s="148">
        <f>+Evaluación!A42</f>
        <v>0</v>
      </c>
      <c r="B42" s="148">
        <f>+Administración!G42</f>
        <v>0</v>
      </c>
      <c r="C42" s="148">
        <f>+Administración!J42</f>
        <v>0</v>
      </c>
      <c r="D42" s="152">
        <f>+Administración!K42</f>
        <v>0</v>
      </c>
      <c r="E42" s="157"/>
      <c r="F42" s="127"/>
      <c r="G42" s="128"/>
      <c r="H42" s="149">
        <f>+Administración!N42</f>
        <v>0</v>
      </c>
      <c r="I42" s="158"/>
      <c r="J42" s="127"/>
      <c r="K42" s="128"/>
      <c r="N42" s="153">
        <f>+Administración!Q42</f>
        <v>0</v>
      </c>
      <c r="O42" s="156"/>
      <c r="P42" s="155" t="s">
        <v>288</v>
      </c>
      <c r="Q42" s="155" t="s">
        <v>280</v>
      </c>
      <c r="R42" s="155" t="s">
        <v>289</v>
      </c>
      <c r="S42" s="155" t="s">
        <v>290</v>
      </c>
      <c r="T42" s="156">
        <f t="shared" si="4"/>
        <v>20</v>
      </c>
      <c r="U42" s="156" t="str">
        <f t="shared" si="5"/>
        <v>Administración!R20</v>
      </c>
      <c r="V42" s="156" t="str">
        <f t="shared" si="6"/>
        <v>Administración!E20</v>
      </c>
      <c r="W42" s="156" t="str">
        <f t="shared" si="7"/>
        <v>Administración!P20</v>
      </c>
      <c r="X42" s="156" t="str">
        <f t="shared" si="8"/>
        <v>Administración!Q20</v>
      </c>
      <c r="Y42" s="156"/>
      <c r="Z42" s="159"/>
      <c r="AA42" s="127"/>
      <c r="AB42" s="128"/>
    </row>
    <row r="43" spans="1:28">
      <c r="A43" s="148">
        <f>+Evaluación!A43</f>
        <v>0</v>
      </c>
      <c r="B43" s="148">
        <f>+Administración!G43</f>
        <v>0</v>
      </c>
      <c r="C43" s="148">
        <f>+Administración!J43</f>
        <v>0</v>
      </c>
      <c r="D43" s="152">
        <f>+Administración!K43</f>
        <v>0</v>
      </c>
      <c r="E43" s="157"/>
      <c r="F43" s="127"/>
      <c r="G43" s="128"/>
      <c r="H43" s="149">
        <f>+Administración!N43</f>
        <v>0</v>
      </c>
      <c r="I43" s="158"/>
      <c r="J43" s="127"/>
      <c r="K43" s="128"/>
      <c r="N43" s="153">
        <f>+Administración!Q43</f>
        <v>0</v>
      </c>
      <c r="O43" s="156"/>
      <c r="P43" s="155" t="s">
        <v>282</v>
      </c>
      <c r="Q43" s="155" t="s">
        <v>280</v>
      </c>
      <c r="R43" s="155" t="s">
        <v>283</v>
      </c>
      <c r="S43" s="155" t="s">
        <v>284</v>
      </c>
      <c r="T43" s="156">
        <f t="shared" si="4"/>
        <v>21</v>
      </c>
      <c r="U43" s="156" t="str">
        <f t="shared" si="5"/>
        <v>Administración!L21</v>
      </c>
      <c r="V43" s="156" t="str">
        <f t="shared" si="6"/>
        <v>Administración!E21</v>
      </c>
      <c r="W43" s="156" t="str">
        <f t="shared" si="7"/>
        <v>Administración!J21</v>
      </c>
      <c r="X43" s="156" t="str">
        <f t="shared" si="8"/>
        <v>Administración!K21</v>
      </c>
      <c r="Y43" s="156"/>
      <c r="Z43" s="159"/>
      <c r="AA43" s="127"/>
      <c r="AB43" s="128"/>
    </row>
    <row r="44" spans="1:28">
      <c r="A44" s="148">
        <f>+Evaluación!A44</f>
        <v>0</v>
      </c>
      <c r="B44" s="148">
        <f>+Administración!G44</f>
        <v>0</v>
      </c>
      <c r="C44" s="148">
        <f>+Administración!J44</f>
        <v>0</v>
      </c>
      <c r="D44" s="152">
        <f>+Administración!K44</f>
        <v>0</v>
      </c>
      <c r="E44" s="157"/>
      <c r="F44" s="127"/>
      <c r="G44" s="128"/>
      <c r="H44" s="149">
        <f>+Administración!N44</f>
        <v>0</v>
      </c>
      <c r="I44" s="158"/>
      <c r="J44" s="127"/>
      <c r="K44" s="128"/>
      <c r="N44" s="153">
        <f>+Administración!Q44</f>
        <v>0</v>
      </c>
      <c r="O44" s="156"/>
      <c r="P44" s="155" t="s">
        <v>285</v>
      </c>
      <c r="Q44" s="155" t="s">
        <v>280</v>
      </c>
      <c r="R44" s="155" t="s">
        <v>286</v>
      </c>
      <c r="S44" s="155" t="s">
        <v>287</v>
      </c>
      <c r="T44" s="156">
        <f t="shared" si="4"/>
        <v>21</v>
      </c>
      <c r="U44" s="156" t="str">
        <f t="shared" si="5"/>
        <v>Administración!O21</v>
      </c>
      <c r="V44" s="156" t="str">
        <f t="shared" si="6"/>
        <v>Administración!E21</v>
      </c>
      <c r="W44" s="156" t="str">
        <f t="shared" si="7"/>
        <v>Administración!M21</v>
      </c>
      <c r="X44" s="156" t="str">
        <f t="shared" si="8"/>
        <v>Administración!N21</v>
      </c>
      <c r="Y44" s="156"/>
      <c r="Z44" s="159"/>
      <c r="AA44" s="127"/>
      <c r="AB44" s="128"/>
    </row>
    <row r="45" spans="1:28">
      <c r="A45" s="148">
        <f>+Evaluación!A45</f>
        <v>0</v>
      </c>
      <c r="B45" s="148">
        <f>+Administración!G45</f>
        <v>0</v>
      </c>
      <c r="C45" s="148">
        <f>+Administración!J45</f>
        <v>0</v>
      </c>
      <c r="D45" s="152">
        <f>+Administración!K45</f>
        <v>0</v>
      </c>
      <c r="E45" s="157"/>
      <c r="F45" s="127"/>
      <c r="G45" s="128"/>
      <c r="H45" s="149">
        <f>+Administración!N45</f>
        <v>0</v>
      </c>
      <c r="I45" s="158"/>
      <c r="J45" s="127"/>
      <c r="K45" s="128"/>
      <c r="N45" s="153">
        <f>+Administración!Q45</f>
        <v>0</v>
      </c>
      <c r="O45" s="156"/>
      <c r="P45" s="155" t="s">
        <v>288</v>
      </c>
      <c r="Q45" s="155" t="s">
        <v>280</v>
      </c>
      <c r="R45" s="155" t="s">
        <v>289</v>
      </c>
      <c r="S45" s="155" t="s">
        <v>290</v>
      </c>
      <c r="T45" s="156">
        <f t="shared" si="4"/>
        <v>21</v>
      </c>
      <c r="U45" s="156" t="str">
        <f t="shared" si="5"/>
        <v>Administración!R21</v>
      </c>
      <c r="V45" s="156" t="str">
        <f t="shared" si="6"/>
        <v>Administración!E21</v>
      </c>
      <c r="W45" s="156" t="str">
        <f t="shared" si="7"/>
        <v>Administración!P21</v>
      </c>
      <c r="X45" s="156" t="str">
        <f t="shared" si="8"/>
        <v>Administración!Q21</v>
      </c>
      <c r="Y45" s="156"/>
      <c r="Z45" s="159"/>
      <c r="AA45" s="127"/>
      <c r="AB45" s="128"/>
    </row>
    <row r="46" spans="1:28">
      <c r="A46" s="148">
        <f>+Evaluación!A46</f>
        <v>0</v>
      </c>
      <c r="B46" s="148">
        <f>+Administración!G46</f>
        <v>0</v>
      </c>
      <c r="C46" s="148">
        <f>+Administración!J46</f>
        <v>0</v>
      </c>
      <c r="D46" s="152">
        <f>+Administración!K46</f>
        <v>0</v>
      </c>
      <c r="E46" s="157"/>
      <c r="F46" s="127"/>
      <c r="G46" s="128"/>
      <c r="H46" s="149">
        <f>+Administración!N46</f>
        <v>0</v>
      </c>
      <c r="I46" s="158"/>
      <c r="J46" s="127"/>
      <c r="K46" s="128"/>
      <c r="N46" s="153">
        <f>+Administración!Q46</f>
        <v>0</v>
      </c>
      <c r="O46" s="156"/>
      <c r="P46" s="155" t="s">
        <v>282</v>
      </c>
      <c r="Q46" s="155" t="s">
        <v>280</v>
      </c>
      <c r="R46" s="155" t="s">
        <v>283</v>
      </c>
      <c r="S46" s="155" t="s">
        <v>284</v>
      </c>
      <c r="T46" s="156">
        <f t="shared" si="4"/>
        <v>22</v>
      </c>
      <c r="U46" s="156" t="str">
        <f t="shared" si="5"/>
        <v>Administración!L22</v>
      </c>
      <c r="V46" s="156" t="str">
        <f t="shared" si="6"/>
        <v>Administración!E22</v>
      </c>
      <c r="W46" s="156" t="str">
        <f t="shared" si="7"/>
        <v>Administración!J22</v>
      </c>
      <c r="X46" s="156" t="str">
        <f t="shared" si="8"/>
        <v>Administración!K22</v>
      </c>
      <c r="Y46" s="156"/>
      <c r="Z46" s="159"/>
      <c r="AA46" s="127"/>
      <c r="AB46" s="128"/>
    </row>
    <row r="47" spans="1:28">
      <c r="A47" s="148">
        <f>+Evaluación!A47</f>
        <v>0</v>
      </c>
      <c r="B47" s="148">
        <f>+Administración!G47</f>
        <v>0</v>
      </c>
      <c r="C47" s="148">
        <f>+Administración!J47</f>
        <v>0</v>
      </c>
      <c r="D47" s="152">
        <f>+Administración!K47</f>
        <v>0</v>
      </c>
      <c r="E47" s="157"/>
      <c r="F47" s="127"/>
      <c r="G47" s="128"/>
      <c r="H47" s="149">
        <f>+Administración!N47</f>
        <v>0</v>
      </c>
      <c r="I47" s="158"/>
      <c r="J47" s="127"/>
      <c r="K47" s="128"/>
      <c r="N47" s="153">
        <f>+Administración!Q47</f>
        <v>0</v>
      </c>
      <c r="O47" s="156"/>
      <c r="P47" s="155" t="s">
        <v>285</v>
      </c>
      <c r="Q47" s="155" t="s">
        <v>280</v>
      </c>
      <c r="R47" s="155" t="s">
        <v>286</v>
      </c>
      <c r="S47" s="155" t="s">
        <v>287</v>
      </c>
      <c r="T47" s="156">
        <f t="shared" si="4"/>
        <v>22</v>
      </c>
      <c r="U47" s="156" t="str">
        <f t="shared" si="5"/>
        <v>Administración!O22</v>
      </c>
      <c r="V47" s="156" t="str">
        <f t="shared" si="6"/>
        <v>Administración!E22</v>
      </c>
      <c r="W47" s="156" t="str">
        <f t="shared" si="7"/>
        <v>Administración!M22</v>
      </c>
      <c r="X47" s="156" t="str">
        <f t="shared" si="8"/>
        <v>Administración!N22</v>
      </c>
      <c r="Y47" s="156"/>
      <c r="Z47" s="159"/>
      <c r="AA47" s="127"/>
      <c r="AB47" s="128"/>
    </row>
    <row r="48" spans="1:28">
      <c r="A48" s="148">
        <f>+Evaluación!A48</f>
        <v>0</v>
      </c>
      <c r="B48" s="148">
        <f>+Administración!G48</f>
        <v>0</v>
      </c>
      <c r="C48" s="148">
        <f>+Administración!J48</f>
        <v>0</v>
      </c>
      <c r="D48" s="152">
        <f>+Administración!K48</f>
        <v>0</v>
      </c>
      <c r="E48" s="157"/>
      <c r="F48" s="127"/>
      <c r="G48" s="128"/>
      <c r="H48" s="149">
        <f>+Administración!N48</f>
        <v>0</v>
      </c>
      <c r="I48" s="158"/>
      <c r="J48" s="127"/>
      <c r="K48" s="128"/>
      <c r="N48" s="153">
        <f>+Administración!Q48</f>
        <v>0</v>
      </c>
      <c r="O48" s="156"/>
      <c r="P48" s="155" t="s">
        <v>288</v>
      </c>
      <c r="Q48" s="155" t="s">
        <v>280</v>
      </c>
      <c r="R48" s="155" t="s">
        <v>289</v>
      </c>
      <c r="S48" s="155" t="s">
        <v>290</v>
      </c>
      <c r="T48" s="156">
        <f t="shared" si="4"/>
        <v>22</v>
      </c>
      <c r="U48" s="156" t="str">
        <f t="shared" si="5"/>
        <v>Administración!R22</v>
      </c>
      <c r="V48" s="156" t="str">
        <f t="shared" si="6"/>
        <v>Administración!E22</v>
      </c>
      <c r="W48" s="156" t="str">
        <f t="shared" si="7"/>
        <v>Administración!P22</v>
      </c>
      <c r="X48" s="156" t="str">
        <f t="shared" si="8"/>
        <v>Administración!Q22</v>
      </c>
      <c r="Y48" s="156"/>
      <c r="Z48" s="159"/>
      <c r="AA48" s="127"/>
      <c r="AB48" s="128"/>
    </row>
    <row r="49" spans="1:28">
      <c r="A49" s="148">
        <f>+Evaluación!A49</f>
        <v>0</v>
      </c>
      <c r="B49" s="148">
        <f>+Administración!G49</f>
        <v>0</v>
      </c>
      <c r="C49" s="148">
        <f>+Administración!J49</f>
        <v>0</v>
      </c>
      <c r="D49" s="152">
        <f>+Administración!K49</f>
        <v>0</v>
      </c>
      <c r="E49" s="157"/>
      <c r="F49" s="127"/>
      <c r="G49" s="128"/>
      <c r="H49" s="149">
        <f>+Administración!N49</f>
        <v>0</v>
      </c>
      <c r="I49" s="158"/>
      <c r="J49" s="127"/>
      <c r="K49" s="128"/>
      <c r="N49" s="153">
        <f>+Administración!Q49</f>
        <v>0</v>
      </c>
      <c r="O49" s="156"/>
      <c r="P49" s="155" t="s">
        <v>282</v>
      </c>
      <c r="Q49" s="155" t="s">
        <v>280</v>
      </c>
      <c r="R49" s="155" t="s">
        <v>283</v>
      </c>
      <c r="S49" s="155" t="s">
        <v>284</v>
      </c>
      <c r="T49" s="156">
        <f t="shared" si="4"/>
        <v>23</v>
      </c>
      <c r="U49" s="156" t="str">
        <f t="shared" si="5"/>
        <v>Administración!L23</v>
      </c>
      <c r="V49" s="156" t="str">
        <f t="shared" si="6"/>
        <v>Administración!E23</v>
      </c>
      <c r="W49" s="156" t="str">
        <f t="shared" si="7"/>
        <v>Administración!J23</v>
      </c>
      <c r="X49" s="156" t="str">
        <f t="shared" si="8"/>
        <v>Administración!K23</v>
      </c>
      <c r="Y49" s="156"/>
      <c r="Z49" s="159"/>
      <c r="AA49" s="127"/>
      <c r="AB49" s="128"/>
    </row>
    <row r="50" spans="1:28">
      <c r="A50" s="148">
        <f>+Evaluación!A50</f>
        <v>0</v>
      </c>
      <c r="B50" s="148">
        <f>+Administración!G50</f>
        <v>0</v>
      </c>
      <c r="C50" s="148">
        <f>+Administración!J50</f>
        <v>0</v>
      </c>
      <c r="D50" s="152">
        <f>+Administración!K50</f>
        <v>0</v>
      </c>
      <c r="E50" s="157"/>
      <c r="F50" s="127"/>
      <c r="G50" s="128"/>
      <c r="H50" s="149">
        <f>+Administración!N50</f>
        <v>0</v>
      </c>
      <c r="I50" s="158"/>
      <c r="J50" s="127"/>
      <c r="K50" s="128"/>
      <c r="N50" s="153">
        <f>+Administración!Q50</f>
        <v>0</v>
      </c>
      <c r="O50" s="156"/>
      <c r="P50" s="155" t="s">
        <v>285</v>
      </c>
      <c r="Q50" s="155" t="s">
        <v>280</v>
      </c>
      <c r="R50" s="155" t="s">
        <v>286</v>
      </c>
      <c r="S50" s="155" t="s">
        <v>287</v>
      </c>
      <c r="T50" s="156">
        <f t="shared" si="4"/>
        <v>23</v>
      </c>
      <c r="U50" s="156" t="str">
        <f t="shared" si="5"/>
        <v>Administración!O23</v>
      </c>
      <c r="V50" s="156" t="str">
        <f t="shared" si="6"/>
        <v>Administración!E23</v>
      </c>
      <c r="W50" s="156" t="str">
        <f t="shared" si="7"/>
        <v>Administración!M23</v>
      </c>
      <c r="X50" s="156" t="str">
        <f t="shared" si="8"/>
        <v>Administración!N23</v>
      </c>
      <c r="Y50" s="156"/>
      <c r="Z50" s="159"/>
      <c r="AA50" s="127"/>
      <c r="AB50" s="128"/>
    </row>
    <row r="51" spans="1:28">
      <c r="A51" s="148">
        <f>+Evaluación!A51</f>
        <v>0</v>
      </c>
      <c r="B51" s="148">
        <f>+Administración!G51</f>
        <v>0</v>
      </c>
      <c r="C51" s="148">
        <f>+Administración!J51</f>
        <v>0</v>
      </c>
      <c r="D51" s="152">
        <f>+Administración!K51</f>
        <v>0</v>
      </c>
      <c r="E51" s="157"/>
      <c r="F51" s="127"/>
      <c r="G51" s="128"/>
      <c r="H51" s="149">
        <f>+Administración!N51</f>
        <v>0</v>
      </c>
      <c r="I51" s="158"/>
      <c r="J51" s="127"/>
      <c r="K51" s="128"/>
      <c r="N51" s="153">
        <f>+Administración!Q51</f>
        <v>0</v>
      </c>
      <c r="O51" s="156"/>
      <c r="P51" s="155" t="s">
        <v>288</v>
      </c>
      <c r="Q51" s="155" t="s">
        <v>280</v>
      </c>
      <c r="R51" s="155" t="s">
        <v>289</v>
      </c>
      <c r="S51" s="155" t="s">
        <v>290</v>
      </c>
      <c r="T51" s="156">
        <f t="shared" si="4"/>
        <v>23</v>
      </c>
      <c r="U51" s="156" t="str">
        <f t="shared" si="5"/>
        <v>Administración!R23</v>
      </c>
      <c r="V51" s="156" t="str">
        <f t="shared" si="6"/>
        <v>Administración!E23</v>
      </c>
      <c r="W51" s="156" t="str">
        <f t="shared" si="7"/>
        <v>Administración!P23</v>
      </c>
      <c r="X51" s="156" t="str">
        <f t="shared" si="8"/>
        <v>Administración!Q23</v>
      </c>
      <c r="Y51" s="156"/>
      <c r="Z51" s="159"/>
      <c r="AA51" s="127"/>
      <c r="AB51" s="128"/>
    </row>
    <row r="52" spans="1:28">
      <c r="A52" s="148">
        <f>+Evaluación!A52</f>
        <v>0</v>
      </c>
      <c r="B52" s="148">
        <f>+Administración!G52</f>
        <v>0</v>
      </c>
      <c r="C52" s="148">
        <f>+Administración!J52</f>
        <v>0</v>
      </c>
      <c r="D52" s="152">
        <f>+Administración!K52</f>
        <v>0</v>
      </c>
      <c r="E52" s="157"/>
      <c r="F52" s="127"/>
      <c r="G52" s="128"/>
      <c r="H52" s="149">
        <f>+Administración!N52</f>
        <v>0</v>
      </c>
      <c r="I52" s="158"/>
      <c r="J52" s="127"/>
      <c r="K52" s="128"/>
      <c r="N52" s="153">
        <f>+Administración!Q52</f>
        <v>0</v>
      </c>
      <c r="O52" s="156"/>
      <c r="P52" s="155" t="s">
        <v>282</v>
      </c>
      <c r="Q52" s="155" t="s">
        <v>280</v>
      </c>
      <c r="R52" s="155" t="s">
        <v>283</v>
      </c>
      <c r="S52" s="155" t="s">
        <v>284</v>
      </c>
      <c r="T52" s="156">
        <f t="shared" si="4"/>
        <v>24</v>
      </c>
      <c r="U52" s="156" t="str">
        <f t="shared" si="5"/>
        <v>Administración!L24</v>
      </c>
      <c r="V52" s="156" t="str">
        <f t="shared" si="6"/>
        <v>Administración!E24</v>
      </c>
      <c r="W52" s="156" t="str">
        <f t="shared" si="7"/>
        <v>Administración!J24</v>
      </c>
      <c r="X52" s="156" t="str">
        <f t="shared" si="8"/>
        <v>Administración!K24</v>
      </c>
      <c r="Y52" s="156"/>
      <c r="Z52" s="159"/>
      <c r="AA52" s="127"/>
      <c r="AB52" s="128"/>
    </row>
    <row r="53" spans="1:28">
      <c r="A53" s="148">
        <f>+Evaluación!A53</f>
        <v>0</v>
      </c>
      <c r="B53" s="148">
        <f>+Administración!G53</f>
        <v>0</v>
      </c>
      <c r="C53" s="148">
        <f>+Administración!J53</f>
        <v>0</v>
      </c>
      <c r="D53" s="152">
        <f>+Administración!K53</f>
        <v>0</v>
      </c>
      <c r="E53" s="157"/>
      <c r="F53" s="127"/>
      <c r="G53" s="128"/>
      <c r="H53" s="149">
        <f>+Administración!N53</f>
        <v>0</v>
      </c>
      <c r="I53" s="158"/>
      <c r="J53" s="127"/>
      <c r="K53" s="128"/>
      <c r="N53" s="153">
        <f>+Administración!Q53</f>
        <v>0</v>
      </c>
      <c r="O53" s="156"/>
      <c r="P53" s="155" t="s">
        <v>285</v>
      </c>
      <c r="Q53" s="155" t="s">
        <v>280</v>
      </c>
      <c r="R53" s="155" t="s">
        <v>286</v>
      </c>
      <c r="S53" s="155" t="s">
        <v>287</v>
      </c>
      <c r="T53" s="156">
        <f t="shared" si="4"/>
        <v>24</v>
      </c>
      <c r="U53" s="156" t="str">
        <f t="shared" si="5"/>
        <v>Administración!O24</v>
      </c>
      <c r="V53" s="156" t="str">
        <f t="shared" si="6"/>
        <v>Administración!E24</v>
      </c>
      <c r="W53" s="156" t="str">
        <f t="shared" si="7"/>
        <v>Administración!M24</v>
      </c>
      <c r="X53" s="156" t="str">
        <f t="shared" si="8"/>
        <v>Administración!N24</v>
      </c>
      <c r="Y53" s="156"/>
      <c r="Z53" s="159"/>
      <c r="AA53" s="127"/>
      <c r="AB53" s="128"/>
    </row>
    <row r="54" spans="1:28">
      <c r="A54" s="148">
        <f>+Evaluación!A54</f>
        <v>0</v>
      </c>
      <c r="B54" s="148">
        <f>+Administración!G54</f>
        <v>0</v>
      </c>
      <c r="C54" s="148">
        <f>+Administración!J54</f>
        <v>0</v>
      </c>
      <c r="D54" s="152">
        <f>+Administración!K54</f>
        <v>0</v>
      </c>
      <c r="E54" s="157"/>
      <c r="F54" s="127"/>
      <c r="G54" s="128"/>
      <c r="H54" s="149">
        <f>+Administración!N54</f>
        <v>0</v>
      </c>
      <c r="I54" s="158"/>
      <c r="J54" s="127"/>
      <c r="K54" s="128"/>
      <c r="N54" s="153">
        <f>+Administración!Q54</f>
        <v>0</v>
      </c>
      <c r="O54" s="156"/>
      <c r="P54" s="155" t="s">
        <v>288</v>
      </c>
      <c r="Q54" s="155" t="s">
        <v>280</v>
      </c>
      <c r="R54" s="155" t="s">
        <v>289</v>
      </c>
      <c r="S54" s="155" t="s">
        <v>290</v>
      </c>
      <c r="T54" s="156">
        <f t="shared" si="4"/>
        <v>24</v>
      </c>
      <c r="U54" s="156" t="str">
        <f t="shared" si="5"/>
        <v>Administración!R24</v>
      </c>
      <c r="V54" s="156" t="str">
        <f t="shared" si="6"/>
        <v>Administración!E24</v>
      </c>
      <c r="W54" s="156" t="str">
        <f t="shared" si="7"/>
        <v>Administración!P24</v>
      </c>
      <c r="X54" s="156" t="str">
        <f t="shared" si="8"/>
        <v>Administración!Q24</v>
      </c>
      <c r="Y54" s="156"/>
      <c r="Z54" s="159"/>
      <c r="AA54" s="127"/>
      <c r="AB54" s="128"/>
    </row>
    <row r="55" spans="1:28">
      <c r="A55" s="148">
        <f>+Evaluación!A55</f>
        <v>0</v>
      </c>
      <c r="B55" s="148">
        <f>+Administración!G55</f>
        <v>0</v>
      </c>
      <c r="C55" s="148">
        <f>+Administración!J55</f>
        <v>0</v>
      </c>
      <c r="D55" s="152">
        <f>+Administración!K55</f>
        <v>0</v>
      </c>
      <c r="E55" s="157"/>
      <c r="F55" s="127"/>
      <c r="G55" s="128"/>
      <c r="H55" s="149">
        <f>+Administración!N55</f>
        <v>0</v>
      </c>
      <c r="I55" s="158"/>
      <c r="J55" s="127"/>
      <c r="K55" s="128"/>
      <c r="N55" s="153">
        <f>+Administración!Q55</f>
        <v>0</v>
      </c>
      <c r="O55" s="156"/>
      <c r="P55" s="155" t="s">
        <v>282</v>
      </c>
      <c r="Q55" s="155" t="s">
        <v>280</v>
      </c>
      <c r="R55" s="155" t="s">
        <v>283</v>
      </c>
      <c r="S55" s="155" t="s">
        <v>284</v>
      </c>
      <c r="T55" s="156">
        <f t="shared" si="4"/>
        <v>25</v>
      </c>
      <c r="U55" s="156" t="str">
        <f t="shared" si="5"/>
        <v>Administración!L25</v>
      </c>
      <c r="V55" s="156" t="str">
        <f t="shared" si="6"/>
        <v>Administración!E25</v>
      </c>
      <c r="W55" s="156" t="str">
        <f t="shared" si="7"/>
        <v>Administración!J25</v>
      </c>
      <c r="X55" s="156" t="str">
        <f t="shared" si="8"/>
        <v>Administración!K25</v>
      </c>
      <c r="Y55" s="156"/>
      <c r="Z55" s="159"/>
      <c r="AA55" s="127"/>
      <c r="AB55" s="128"/>
    </row>
    <row r="56" spans="1:28">
      <c r="A56" s="148">
        <f>+Evaluación!A56</f>
        <v>0</v>
      </c>
      <c r="B56" s="148">
        <f>+Administración!G56</f>
        <v>0</v>
      </c>
      <c r="C56" s="148">
        <f>+Administración!J56</f>
        <v>0</v>
      </c>
      <c r="D56" s="152">
        <f>+Administración!K56</f>
        <v>0</v>
      </c>
      <c r="E56" s="157"/>
      <c r="F56" s="127"/>
      <c r="G56" s="128"/>
      <c r="H56" s="149">
        <f>+Administración!N56</f>
        <v>0</v>
      </c>
      <c r="I56" s="158"/>
      <c r="J56" s="127"/>
      <c r="K56" s="128"/>
      <c r="N56" s="153">
        <f>+Administración!Q56</f>
        <v>0</v>
      </c>
      <c r="O56" s="156"/>
      <c r="P56" s="155" t="s">
        <v>285</v>
      </c>
      <c r="Q56" s="155" t="s">
        <v>280</v>
      </c>
      <c r="R56" s="155" t="s">
        <v>286</v>
      </c>
      <c r="S56" s="155" t="s">
        <v>287</v>
      </c>
      <c r="T56" s="156">
        <f t="shared" si="4"/>
        <v>25</v>
      </c>
      <c r="U56" s="156" t="str">
        <f t="shared" si="5"/>
        <v>Administración!O25</v>
      </c>
      <c r="V56" s="156" t="str">
        <f t="shared" si="6"/>
        <v>Administración!E25</v>
      </c>
      <c r="W56" s="156" t="str">
        <f t="shared" si="7"/>
        <v>Administración!M25</v>
      </c>
      <c r="X56" s="156" t="str">
        <f t="shared" si="8"/>
        <v>Administración!N25</v>
      </c>
      <c r="Y56" s="156"/>
      <c r="Z56" s="159"/>
      <c r="AA56" s="127"/>
      <c r="AB56" s="128"/>
    </row>
    <row r="57" spans="1:28">
      <c r="A57" s="148">
        <f>+Evaluación!A57</f>
        <v>0</v>
      </c>
      <c r="B57" s="148">
        <f>+Administración!G57</f>
        <v>0</v>
      </c>
      <c r="C57" s="148">
        <f>+Administración!J57</f>
        <v>0</v>
      </c>
      <c r="D57" s="152">
        <f>+Administración!K57</f>
        <v>0</v>
      </c>
      <c r="E57" s="157"/>
      <c r="F57" s="127"/>
      <c r="G57" s="128"/>
      <c r="H57" s="149">
        <f>+Administración!N57</f>
        <v>0</v>
      </c>
      <c r="I57" s="158"/>
      <c r="J57" s="127"/>
      <c r="K57" s="128"/>
      <c r="N57" s="153">
        <f>+Administración!Q57</f>
        <v>0</v>
      </c>
      <c r="O57" s="156"/>
      <c r="P57" s="155" t="s">
        <v>288</v>
      </c>
      <c r="Q57" s="155" t="s">
        <v>280</v>
      </c>
      <c r="R57" s="155" t="s">
        <v>289</v>
      </c>
      <c r="S57" s="155" t="s">
        <v>290</v>
      </c>
      <c r="T57" s="156">
        <f t="shared" si="4"/>
        <v>25</v>
      </c>
      <c r="U57" s="156" t="str">
        <f t="shared" si="5"/>
        <v>Administración!R25</v>
      </c>
      <c r="V57" s="156" t="str">
        <f t="shared" si="6"/>
        <v>Administración!E25</v>
      </c>
      <c r="W57" s="156" t="str">
        <f t="shared" si="7"/>
        <v>Administración!P25</v>
      </c>
      <c r="X57" s="156" t="str">
        <f t="shared" si="8"/>
        <v>Administración!Q25</v>
      </c>
      <c r="Y57" s="156"/>
      <c r="Z57" s="159"/>
      <c r="AA57" s="127"/>
      <c r="AB57" s="128"/>
    </row>
    <row r="58" spans="1:28">
      <c r="A58" s="148">
        <f>+Evaluación!A58</f>
        <v>0</v>
      </c>
      <c r="B58" s="148">
        <f>+Administración!G58</f>
        <v>0</v>
      </c>
      <c r="C58" s="148">
        <f>+Administración!J58</f>
        <v>0</v>
      </c>
      <c r="D58" s="152">
        <f>+Administración!K58</f>
        <v>0</v>
      </c>
      <c r="E58" s="157"/>
      <c r="F58" s="127"/>
      <c r="G58" s="128"/>
      <c r="H58" s="149">
        <f>+Administración!N58</f>
        <v>0</v>
      </c>
      <c r="I58" s="158"/>
      <c r="J58" s="127"/>
      <c r="K58" s="128"/>
      <c r="N58" s="153">
        <f>+Administración!Q58</f>
        <v>0</v>
      </c>
      <c r="O58" s="156"/>
      <c r="P58" s="155" t="s">
        <v>282</v>
      </c>
      <c r="Q58" s="155" t="s">
        <v>280</v>
      </c>
      <c r="R58" s="155" t="s">
        <v>283</v>
      </c>
      <c r="S58" s="155" t="s">
        <v>284</v>
      </c>
      <c r="T58" s="156">
        <f t="shared" si="4"/>
        <v>26</v>
      </c>
      <c r="U58" s="156" t="str">
        <f t="shared" si="5"/>
        <v>Administración!L26</v>
      </c>
      <c r="V58" s="156" t="str">
        <f t="shared" si="6"/>
        <v>Administración!E26</v>
      </c>
      <c r="W58" s="156" t="str">
        <f t="shared" si="7"/>
        <v>Administración!J26</v>
      </c>
      <c r="X58" s="156" t="str">
        <f t="shared" si="8"/>
        <v>Administración!K26</v>
      </c>
      <c r="Y58" s="156"/>
      <c r="Z58" s="159"/>
      <c r="AA58" s="127"/>
      <c r="AB58" s="128"/>
    </row>
    <row r="59" spans="1:28">
      <c r="A59" s="148">
        <f>+Evaluación!A59</f>
        <v>0</v>
      </c>
      <c r="B59" s="148">
        <f>+Administración!G59</f>
        <v>0</v>
      </c>
      <c r="C59" s="148">
        <f>+Administración!J59</f>
        <v>0</v>
      </c>
      <c r="D59" s="152">
        <f>+Administración!K59</f>
        <v>0</v>
      </c>
      <c r="E59" s="157"/>
      <c r="F59" s="127"/>
      <c r="G59" s="128"/>
      <c r="H59" s="149">
        <f>+Administración!N59</f>
        <v>0</v>
      </c>
      <c r="I59" s="158"/>
      <c r="J59" s="127"/>
      <c r="K59" s="128"/>
      <c r="N59" s="153">
        <f>+Administración!Q59</f>
        <v>0</v>
      </c>
      <c r="O59" s="156"/>
      <c r="P59" s="155" t="s">
        <v>285</v>
      </c>
      <c r="Q59" s="155" t="s">
        <v>280</v>
      </c>
      <c r="R59" s="155" t="s">
        <v>286</v>
      </c>
      <c r="S59" s="155" t="s">
        <v>287</v>
      </c>
      <c r="T59" s="156">
        <f t="shared" si="4"/>
        <v>26</v>
      </c>
      <c r="U59" s="156" t="str">
        <f t="shared" si="5"/>
        <v>Administración!O26</v>
      </c>
      <c r="V59" s="156" t="str">
        <f t="shared" si="6"/>
        <v>Administración!E26</v>
      </c>
      <c r="W59" s="156" t="str">
        <f t="shared" si="7"/>
        <v>Administración!M26</v>
      </c>
      <c r="X59" s="156" t="str">
        <f t="shared" si="8"/>
        <v>Administración!N26</v>
      </c>
      <c r="Y59" s="156"/>
      <c r="Z59" s="159"/>
      <c r="AA59" s="127"/>
      <c r="AB59" s="128"/>
    </row>
    <row r="60" spans="1:28">
      <c r="A60" s="148">
        <f>+Evaluación!A60</f>
        <v>0</v>
      </c>
      <c r="B60" s="148">
        <f>+Administración!G60</f>
        <v>0</v>
      </c>
      <c r="C60" s="148">
        <f>+Administración!J60</f>
        <v>0</v>
      </c>
      <c r="D60" s="152">
        <f>+Administración!K60</f>
        <v>0</v>
      </c>
      <c r="E60" s="157"/>
      <c r="F60" s="127"/>
      <c r="G60" s="128"/>
      <c r="H60" s="149">
        <f>+Administración!N60</f>
        <v>0</v>
      </c>
      <c r="I60" s="158"/>
      <c r="J60" s="127"/>
      <c r="K60" s="128"/>
      <c r="N60" s="153">
        <f>+Administración!Q60</f>
        <v>0</v>
      </c>
      <c r="O60" s="156"/>
      <c r="P60" s="155" t="s">
        <v>288</v>
      </c>
      <c r="Q60" s="155" t="s">
        <v>280</v>
      </c>
      <c r="R60" s="155" t="s">
        <v>289</v>
      </c>
      <c r="S60" s="155" t="s">
        <v>290</v>
      </c>
      <c r="T60" s="156">
        <f t="shared" si="4"/>
        <v>26</v>
      </c>
      <c r="U60" s="156" t="str">
        <f t="shared" si="5"/>
        <v>Administración!R26</v>
      </c>
      <c r="V60" s="156" t="str">
        <f t="shared" si="6"/>
        <v>Administración!E26</v>
      </c>
      <c r="W60" s="156" t="str">
        <f t="shared" si="7"/>
        <v>Administración!P26</v>
      </c>
      <c r="X60" s="156" t="str">
        <f t="shared" si="8"/>
        <v>Administración!Q26</v>
      </c>
      <c r="Y60" s="156"/>
      <c r="Z60" s="159"/>
      <c r="AA60" s="127"/>
      <c r="AB60" s="128"/>
    </row>
    <row r="61" spans="1:28">
      <c r="A61" s="148">
        <f>+Evaluación!A61</f>
        <v>0</v>
      </c>
      <c r="B61" s="148">
        <f>+Administración!G61</f>
        <v>0</v>
      </c>
      <c r="C61" s="148">
        <f>+Administración!J61</f>
        <v>0</v>
      </c>
      <c r="D61" s="152">
        <f>+Administración!K61</f>
        <v>0</v>
      </c>
      <c r="E61" s="157"/>
      <c r="F61" s="127"/>
      <c r="G61" s="128"/>
      <c r="H61" s="149">
        <f>+Administración!N61</f>
        <v>0</v>
      </c>
      <c r="I61" s="158"/>
      <c r="J61" s="127"/>
      <c r="K61" s="128"/>
      <c r="N61" s="153">
        <f>+Administración!Q61</f>
        <v>0</v>
      </c>
      <c r="O61" s="156"/>
      <c r="P61" s="155" t="s">
        <v>282</v>
      </c>
      <c r="Q61" s="155" t="s">
        <v>280</v>
      </c>
      <c r="R61" s="155" t="s">
        <v>283</v>
      </c>
      <c r="S61" s="155" t="s">
        <v>284</v>
      </c>
      <c r="T61" s="156">
        <f t="shared" si="4"/>
        <v>27</v>
      </c>
      <c r="U61" s="156" t="str">
        <f t="shared" si="5"/>
        <v>Administración!L27</v>
      </c>
      <c r="V61" s="156" t="str">
        <f t="shared" si="6"/>
        <v>Administración!E27</v>
      </c>
      <c r="W61" s="156" t="str">
        <f t="shared" si="7"/>
        <v>Administración!J27</v>
      </c>
      <c r="X61" s="156" t="str">
        <f t="shared" si="8"/>
        <v>Administración!K27</v>
      </c>
      <c r="Y61" s="156"/>
      <c r="Z61" s="159"/>
      <c r="AA61" s="127"/>
      <c r="AB61" s="128"/>
    </row>
    <row r="62" spans="1:28">
      <c r="A62" s="148">
        <f>+Evaluación!A62</f>
        <v>0</v>
      </c>
      <c r="B62" s="148">
        <f>+Administración!G62</f>
        <v>0</v>
      </c>
      <c r="C62" s="148">
        <f>+Administración!J62</f>
        <v>0</v>
      </c>
      <c r="D62" s="152">
        <f>+Administración!K62</f>
        <v>0</v>
      </c>
      <c r="E62" s="157"/>
      <c r="F62" s="127"/>
      <c r="G62" s="128"/>
      <c r="H62" s="149">
        <f>+Administración!N62</f>
        <v>0</v>
      </c>
      <c r="I62" s="158"/>
      <c r="J62" s="127"/>
      <c r="K62" s="128"/>
      <c r="N62" s="153">
        <f>+Administración!Q62</f>
        <v>0</v>
      </c>
      <c r="O62" s="156"/>
      <c r="P62" s="155" t="s">
        <v>285</v>
      </c>
      <c r="Q62" s="155" t="s">
        <v>280</v>
      </c>
      <c r="R62" s="155" t="s">
        <v>286</v>
      </c>
      <c r="S62" s="155" t="s">
        <v>287</v>
      </c>
      <c r="T62" s="156">
        <f t="shared" si="4"/>
        <v>27</v>
      </c>
      <c r="U62" s="156" t="str">
        <f t="shared" si="5"/>
        <v>Administración!O27</v>
      </c>
      <c r="V62" s="156" t="str">
        <f t="shared" si="6"/>
        <v>Administración!E27</v>
      </c>
      <c r="W62" s="156" t="str">
        <f t="shared" si="7"/>
        <v>Administración!M27</v>
      </c>
      <c r="X62" s="156" t="str">
        <f t="shared" si="8"/>
        <v>Administración!N27</v>
      </c>
      <c r="Y62" s="156"/>
      <c r="Z62" s="159"/>
      <c r="AA62" s="127"/>
      <c r="AB62" s="128"/>
    </row>
    <row r="63" spans="1:28">
      <c r="A63" s="148">
        <f>+Evaluación!A63</f>
        <v>0</v>
      </c>
      <c r="B63" s="148">
        <f>+Administración!G63</f>
        <v>0</v>
      </c>
      <c r="C63" s="148">
        <f>+Administración!J63</f>
        <v>0</v>
      </c>
      <c r="D63" s="152">
        <f>+Administración!K63</f>
        <v>0</v>
      </c>
      <c r="E63" s="157"/>
      <c r="F63" s="127"/>
      <c r="G63" s="128"/>
      <c r="H63" s="149">
        <f>+Administración!N63</f>
        <v>0</v>
      </c>
      <c r="I63" s="158"/>
      <c r="J63" s="127"/>
      <c r="K63" s="128"/>
      <c r="N63" s="153">
        <f>+Administración!Q63</f>
        <v>0</v>
      </c>
      <c r="O63" s="156"/>
      <c r="P63" s="155" t="s">
        <v>288</v>
      </c>
      <c r="Q63" s="155" t="s">
        <v>280</v>
      </c>
      <c r="R63" s="155" t="s">
        <v>289</v>
      </c>
      <c r="S63" s="155" t="s">
        <v>290</v>
      </c>
      <c r="T63" s="156">
        <f t="shared" si="4"/>
        <v>27</v>
      </c>
      <c r="U63" s="156" t="str">
        <f t="shared" si="5"/>
        <v>Administración!R27</v>
      </c>
      <c r="V63" s="156" t="str">
        <f t="shared" si="6"/>
        <v>Administración!E27</v>
      </c>
      <c r="W63" s="156" t="str">
        <f t="shared" si="7"/>
        <v>Administración!P27</v>
      </c>
      <c r="X63" s="156" t="str">
        <f t="shared" si="8"/>
        <v>Administración!Q27</v>
      </c>
      <c r="Y63" s="156"/>
      <c r="Z63" s="159"/>
      <c r="AA63" s="127"/>
      <c r="AB63" s="128"/>
    </row>
    <row r="64" spans="1:28">
      <c r="A64" s="148">
        <f>+Evaluación!A64</f>
        <v>0</v>
      </c>
      <c r="B64" s="148">
        <f>+Administración!G64</f>
        <v>0</v>
      </c>
      <c r="C64" s="148">
        <f>+Administración!J64</f>
        <v>0</v>
      </c>
      <c r="D64" s="152">
        <f>+Administración!K64</f>
        <v>0</v>
      </c>
      <c r="E64" s="157"/>
      <c r="F64" s="127"/>
      <c r="G64" s="128"/>
      <c r="H64" s="149">
        <f>+Administración!N64</f>
        <v>0</v>
      </c>
      <c r="I64" s="158"/>
      <c r="J64" s="127"/>
      <c r="K64" s="128"/>
      <c r="N64" s="153">
        <f>+Administración!Q64</f>
        <v>0</v>
      </c>
      <c r="O64" s="156"/>
      <c r="P64" s="155" t="s">
        <v>282</v>
      </c>
      <c r="Q64" s="155" t="s">
        <v>280</v>
      </c>
      <c r="R64" s="155" t="s">
        <v>283</v>
      </c>
      <c r="S64" s="155" t="s">
        <v>284</v>
      </c>
      <c r="T64" s="156">
        <f t="shared" si="4"/>
        <v>28</v>
      </c>
      <c r="U64" s="156" t="str">
        <f t="shared" si="5"/>
        <v>Administración!L28</v>
      </c>
      <c r="V64" s="156" t="str">
        <f t="shared" si="6"/>
        <v>Administración!E28</v>
      </c>
      <c r="W64" s="156" t="str">
        <f t="shared" si="7"/>
        <v>Administración!J28</v>
      </c>
      <c r="X64" s="156" t="str">
        <f t="shared" si="8"/>
        <v>Administración!K28</v>
      </c>
      <c r="Y64" s="156"/>
      <c r="Z64" s="159"/>
      <c r="AA64" s="127"/>
      <c r="AB64" s="128"/>
    </row>
    <row r="65" spans="1:28">
      <c r="A65" s="148">
        <f>+Evaluación!A65</f>
        <v>0</v>
      </c>
      <c r="B65" s="148">
        <f>+Administración!G65</f>
        <v>0</v>
      </c>
      <c r="C65" s="148">
        <f>+Administración!J65</f>
        <v>0</v>
      </c>
      <c r="D65" s="152">
        <f>+Administración!K65</f>
        <v>0</v>
      </c>
      <c r="E65" s="157"/>
      <c r="F65" s="127"/>
      <c r="G65" s="128"/>
      <c r="H65" s="149">
        <f>+Administración!N65</f>
        <v>0</v>
      </c>
      <c r="I65" s="158"/>
      <c r="J65" s="127"/>
      <c r="K65" s="128"/>
      <c r="N65" s="153">
        <f>+Administración!Q65</f>
        <v>0</v>
      </c>
      <c r="O65" s="156"/>
      <c r="P65" s="155" t="s">
        <v>285</v>
      </c>
      <c r="Q65" s="155" t="s">
        <v>280</v>
      </c>
      <c r="R65" s="155" t="s">
        <v>286</v>
      </c>
      <c r="S65" s="155" t="s">
        <v>287</v>
      </c>
      <c r="T65" s="156">
        <f t="shared" si="4"/>
        <v>28</v>
      </c>
      <c r="U65" s="156" t="str">
        <f t="shared" si="5"/>
        <v>Administración!O28</v>
      </c>
      <c r="V65" s="156" t="str">
        <f t="shared" si="6"/>
        <v>Administración!E28</v>
      </c>
      <c r="W65" s="156" t="str">
        <f t="shared" si="7"/>
        <v>Administración!M28</v>
      </c>
      <c r="X65" s="156" t="str">
        <f t="shared" si="8"/>
        <v>Administración!N28</v>
      </c>
      <c r="Y65" s="156"/>
      <c r="Z65" s="159"/>
      <c r="AA65" s="127"/>
      <c r="AB65" s="128"/>
    </row>
    <row r="66" spans="1:28">
      <c r="A66" s="148">
        <f>+Evaluación!A66</f>
        <v>0</v>
      </c>
      <c r="B66" s="148">
        <f>+Administración!G66</f>
        <v>0</v>
      </c>
      <c r="C66" s="148">
        <f>+Administración!J66</f>
        <v>0</v>
      </c>
      <c r="D66" s="152">
        <f>+Administración!K66</f>
        <v>0</v>
      </c>
      <c r="E66" s="157"/>
      <c r="F66" s="127"/>
      <c r="G66" s="128"/>
      <c r="H66" s="149">
        <f>+Administración!N66</f>
        <v>0</v>
      </c>
      <c r="I66" s="158"/>
      <c r="J66" s="127"/>
      <c r="K66" s="128"/>
      <c r="N66" s="153">
        <f>+Administración!Q66</f>
        <v>0</v>
      </c>
      <c r="O66" s="156"/>
      <c r="P66" s="155" t="s">
        <v>288</v>
      </c>
      <c r="Q66" s="155" t="s">
        <v>280</v>
      </c>
      <c r="R66" s="155" t="s">
        <v>289</v>
      </c>
      <c r="S66" s="155" t="s">
        <v>290</v>
      </c>
      <c r="T66" s="156">
        <f t="shared" si="4"/>
        <v>28</v>
      </c>
      <c r="U66" s="156" t="str">
        <f t="shared" si="5"/>
        <v>Administración!R28</v>
      </c>
      <c r="V66" s="156" t="str">
        <f t="shared" si="6"/>
        <v>Administración!E28</v>
      </c>
      <c r="W66" s="156" t="str">
        <f t="shared" si="7"/>
        <v>Administración!P28</v>
      </c>
      <c r="X66" s="156" t="str">
        <f t="shared" si="8"/>
        <v>Administración!Q28</v>
      </c>
      <c r="Y66" s="156"/>
      <c r="Z66" s="159"/>
      <c r="AA66" s="127"/>
      <c r="AB66" s="128"/>
    </row>
    <row r="67" spans="1:28">
      <c r="A67" s="148">
        <f>+Evaluación!A67</f>
        <v>0</v>
      </c>
      <c r="B67" s="148">
        <f>+Administración!G67</f>
        <v>0</v>
      </c>
      <c r="C67" s="148">
        <f>+Administración!J67</f>
        <v>0</v>
      </c>
      <c r="D67" s="152">
        <f>+Administración!K67</f>
        <v>0</v>
      </c>
      <c r="E67" s="157"/>
      <c r="F67" s="127"/>
      <c r="G67" s="128"/>
      <c r="H67" s="149">
        <f>+Administración!N67</f>
        <v>0</v>
      </c>
      <c r="I67" s="158"/>
      <c r="J67" s="127"/>
      <c r="K67" s="128"/>
      <c r="N67" s="153">
        <f>+Administración!Q67</f>
        <v>0</v>
      </c>
      <c r="O67" s="156"/>
      <c r="P67" s="155" t="s">
        <v>282</v>
      </c>
      <c r="Q67" s="155" t="s">
        <v>280</v>
      </c>
      <c r="R67" s="155" t="s">
        <v>283</v>
      </c>
      <c r="S67" s="155" t="s">
        <v>284</v>
      </c>
      <c r="T67" s="156">
        <f t="shared" si="4"/>
        <v>29</v>
      </c>
      <c r="U67" s="156" t="str">
        <f t="shared" si="5"/>
        <v>Administración!L29</v>
      </c>
      <c r="V67" s="156" t="str">
        <f t="shared" si="6"/>
        <v>Administración!E29</v>
      </c>
      <c r="W67" s="156" t="str">
        <f t="shared" si="7"/>
        <v>Administración!J29</v>
      </c>
      <c r="X67" s="156" t="str">
        <f t="shared" si="8"/>
        <v>Administración!K29</v>
      </c>
      <c r="Y67" s="156"/>
      <c r="Z67" s="159"/>
      <c r="AA67" s="127"/>
      <c r="AB67" s="128"/>
    </row>
    <row r="68" spans="1:28">
      <c r="A68" s="148">
        <f>+Evaluación!A68</f>
        <v>0</v>
      </c>
      <c r="B68" s="148">
        <f>+Administración!G68</f>
        <v>0</v>
      </c>
      <c r="C68" s="148">
        <f>+Administración!J68</f>
        <v>0</v>
      </c>
      <c r="D68" s="152">
        <f>+Administración!K68</f>
        <v>0</v>
      </c>
      <c r="E68" s="157"/>
      <c r="F68" s="127"/>
      <c r="G68" s="128"/>
      <c r="H68" s="149">
        <f>+Administración!N68</f>
        <v>0</v>
      </c>
      <c r="I68" s="158"/>
      <c r="J68" s="127"/>
      <c r="K68" s="128"/>
      <c r="N68" s="153">
        <f>+Administración!Q68</f>
        <v>0</v>
      </c>
      <c r="O68" s="156"/>
      <c r="P68" s="155" t="s">
        <v>285</v>
      </c>
      <c r="Q68" s="155" t="s">
        <v>280</v>
      </c>
      <c r="R68" s="155" t="s">
        <v>286</v>
      </c>
      <c r="S68" s="155" t="s">
        <v>287</v>
      </c>
      <c r="T68" s="156">
        <f t="shared" si="4"/>
        <v>29</v>
      </c>
      <c r="U68" s="156" t="str">
        <f t="shared" si="5"/>
        <v>Administración!O29</v>
      </c>
      <c r="V68" s="156" t="str">
        <f t="shared" si="6"/>
        <v>Administración!E29</v>
      </c>
      <c r="W68" s="156" t="str">
        <f t="shared" si="7"/>
        <v>Administración!M29</v>
      </c>
      <c r="X68" s="156" t="str">
        <f t="shared" si="8"/>
        <v>Administración!N29</v>
      </c>
      <c r="Y68" s="156"/>
      <c r="Z68" s="159"/>
      <c r="AA68" s="127"/>
      <c r="AB68" s="128"/>
    </row>
    <row r="69" spans="1:28">
      <c r="A69" s="148">
        <f>+Evaluación!A69</f>
        <v>0</v>
      </c>
      <c r="B69" s="148">
        <f>+Administración!G69</f>
        <v>0</v>
      </c>
      <c r="C69" s="148">
        <f>+Administración!J69</f>
        <v>0</v>
      </c>
      <c r="D69" s="152">
        <f>+Administración!K69</f>
        <v>0</v>
      </c>
      <c r="E69" s="157"/>
      <c r="F69" s="127"/>
      <c r="G69" s="128"/>
      <c r="H69" s="149">
        <f>+Administración!N69</f>
        <v>0</v>
      </c>
      <c r="I69" s="158"/>
      <c r="J69" s="127"/>
      <c r="K69" s="128"/>
      <c r="N69" s="153">
        <f>+Administración!Q69</f>
        <v>0</v>
      </c>
      <c r="O69" s="156"/>
      <c r="P69" s="155" t="s">
        <v>288</v>
      </c>
      <c r="Q69" s="155" t="s">
        <v>280</v>
      </c>
      <c r="R69" s="155" t="s">
        <v>289</v>
      </c>
      <c r="S69" s="155" t="s">
        <v>290</v>
      </c>
      <c r="T69" s="156">
        <f t="shared" si="4"/>
        <v>29</v>
      </c>
      <c r="U69" s="156" t="str">
        <f t="shared" si="5"/>
        <v>Administración!R29</v>
      </c>
      <c r="V69" s="156" t="str">
        <f t="shared" si="6"/>
        <v>Administración!E29</v>
      </c>
      <c r="W69" s="156" t="str">
        <f t="shared" si="7"/>
        <v>Administración!P29</v>
      </c>
      <c r="X69" s="156" t="str">
        <f t="shared" si="8"/>
        <v>Administración!Q29</v>
      </c>
      <c r="Y69" s="156"/>
      <c r="Z69" s="159"/>
      <c r="AA69" s="127"/>
      <c r="AB69" s="128"/>
    </row>
    <row r="70" spans="1:28">
      <c r="A70" s="148">
        <f>+Evaluación!A70</f>
        <v>0</v>
      </c>
      <c r="B70" s="148">
        <f>+Administración!G70</f>
        <v>0</v>
      </c>
      <c r="C70" s="148">
        <f>+Administración!J70</f>
        <v>0</v>
      </c>
      <c r="D70" s="152">
        <f>+Administración!K70</f>
        <v>0</v>
      </c>
      <c r="E70" s="157"/>
      <c r="F70" s="127"/>
      <c r="G70" s="128"/>
      <c r="H70" s="149">
        <f>+Administración!N70</f>
        <v>0</v>
      </c>
      <c r="I70" s="158"/>
      <c r="J70" s="127"/>
      <c r="K70" s="128"/>
      <c r="N70" s="153">
        <f>+Administración!Q70</f>
        <v>0</v>
      </c>
      <c r="O70" s="156"/>
      <c r="P70" s="155" t="s">
        <v>282</v>
      </c>
      <c r="Q70" s="155" t="s">
        <v>280</v>
      </c>
      <c r="R70" s="155" t="s">
        <v>283</v>
      </c>
      <c r="S70" s="155" t="s">
        <v>284</v>
      </c>
      <c r="T70" s="156">
        <f t="shared" si="4"/>
        <v>30</v>
      </c>
      <c r="U70" s="156" t="str">
        <f t="shared" si="5"/>
        <v>Administración!L30</v>
      </c>
      <c r="V70" s="156" t="str">
        <f t="shared" si="6"/>
        <v>Administración!E30</v>
      </c>
      <c r="W70" s="156" t="str">
        <f t="shared" si="7"/>
        <v>Administración!J30</v>
      </c>
      <c r="X70" s="156" t="str">
        <f t="shared" si="8"/>
        <v>Administración!K30</v>
      </c>
      <c r="Y70" s="156"/>
      <c r="Z70" s="159"/>
      <c r="AA70" s="127"/>
      <c r="AB70" s="128"/>
    </row>
    <row r="71" spans="1:28">
      <c r="A71" s="148">
        <f>+Evaluación!A71</f>
        <v>0</v>
      </c>
      <c r="B71" s="148">
        <f>+Administración!G71</f>
        <v>0</v>
      </c>
      <c r="C71" s="148">
        <f>+Administración!J71</f>
        <v>0</v>
      </c>
      <c r="D71" s="152">
        <f>+Administración!K71</f>
        <v>0</v>
      </c>
      <c r="E71" s="157"/>
      <c r="F71" s="127"/>
      <c r="G71" s="128"/>
      <c r="H71" s="149">
        <f>+Administración!N71</f>
        <v>0</v>
      </c>
      <c r="I71" s="158"/>
      <c r="J71" s="127"/>
      <c r="K71" s="128"/>
      <c r="N71" s="153">
        <f>+Administración!Q71</f>
        <v>0</v>
      </c>
      <c r="O71" s="156"/>
      <c r="P71" s="155" t="s">
        <v>285</v>
      </c>
      <c r="Q71" s="155" t="s">
        <v>280</v>
      </c>
      <c r="R71" s="155" t="s">
        <v>286</v>
      </c>
      <c r="S71" s="155" t="s">
        <v>287</v>
      </c>
      <c r="T71" s="156">
        <f t="shared" si="4"/>
        <v>30</v>
      </c>
      <c r="U71" s="156" t="str">
        <f t="shared" si="5"/>
        <v>Administración!O30</v>
      </c>
      <c r="V71" s="156" t="str">
        <f t="shared" si="6"/>
        <v>Administración!E30</v>
      </c>
      <c r="W71" s="156" t="str">
        <f t="shared" si="7"/>
        <v>Administración!M30</v>
      </c>
      <c r="X71" s="156" t="str">
        <f t="shared" si="8"/>
        <v>Administración!N30</v>
      </c>
      <c r="Y71" s="156"/>
      <c r="Z71" s="159"/>
      <c r="AA71" s="127"/>
      <c r="AB71" s="128"/>
    </row>
    <row r="72" spans="1:28">
      <c r="A72" s="148">
        <f>+Evaluación!A72</f>
        <v>0</v>
      </c>
      <c r="B72" s="148">
        <f>+Administración!G72</f>
        <v>0</v>
      </c>
      <c r="C72" s="148">
        <f>+Administración!J72</f>
        <v>0</v>
      </c>
      <c r="D72" s="152">
        <f>+Administración!K72</f>
        <v>0</v>
      </c>
      <c r="E72" s="157"/>
      <c r="F72" s="127"/>
      <c r="G72" s="128"/>
      <c r="H72" s="149">
        <f>+Administración!N72</f>
        <v>0</v>
      </c>
      <c r="I72" s="158"/>
      <c r="J72" s="127"/>
      <c r="K72" s="128"/>
      <c r="N72" s="153">
        <f>+Administración!Q72</f>
        <v>0</v>
      </c>
      <c r="O72" s="156"/>
      <c r="P72" s="155" t="s">
        <v>288</v>
      </c>
      <c r="Q72" s="155" t="s">
        <v>280</v>
      </c>
      <c r="R72" s="155" t="s">
        <v>289</v>
      </c>
      <c r="S72" s="155" t="s">
        <v>290</v>
      </c>
      <c r="T72" s="156">
        <f t="shared" si="4"/>
        <v>30</v>
      </c>
      <c r="U72" s="156" t="str">
        <f t="shared" si="5"/>
        <v>Administración!R30</v>
      </c>
      <c r="V72" s="156" t="str">
        <f t="shared" si="6"/>
        <v>Administración!E30</v>
      </c>
      <c r="W72" s="156" t="str">
        <f t="shared" si="7"/>
        <v>Administración!P30</v>
      </c>
      <c r="X72" s="156" t="str">
        <f t="shared" si="8"/>
        <v>Administración!Q30</v>
      </c>
      <c r="Y72" s="156"/>
      <c r="Z72" s="159"/>
      <c r="AA72" s="127"/>
      <c r="AB72" s="128"/>
    </row>
    <row r="73" spans="1:28">
      <c r="A73" s="148">
        <f>+Evaluación!A73</f>
        <v>0</v>
      </c>
      <c r="B73" s="148">
        <f>+Administración!G73</f>
        <v>0</v>
      </c>
      <c r="C73" s="148">
        <f>+Administración!J73</f>
        <v>0</v>
      </c>
      <c r="D73" s="152">
        <f>+Administración!K73</f>
        <v>0</v>
      </c>
      <c r="E73" s="157"/>
      <c r="F73" s="127"/>
      <c r="G73" s="128"/>
      <c r="H73" s="149">
        <f>+Administración!N73</f>
        <v>0</v>
      </c>
      <c r="I73" s="158"/>
      <c r="J73" s="127"/>
      <c r="K73" s="128"/>
      <c r="N73" s="153">
        <f>+Administración!Q73</f>
        <v>0</v>
      </c>
      <c r="O73" s="156"/>
      <c r="P73" s="155" t="s">
        <v>282</v>
      </c>
      <c r="Q73" s="155" t="s">
        <v>280</v>
      </c>
      <c r="R73" s="155" t="s">
        <v>283</v>
      </c>
      <c r="S73" s="155" t="s">
        <v>284</v>
      </c>
      <c r="T73" s="156">
        <f t="shared" si="4"/>
        <v>31</v>
      </c>
      <c r="U73" s="156" t="str">
        <f t="shared" si="5"/>
        <v>Administración!L31</v>
      </c>
      <c r="V73" s="156" t="str">
        <f t="shared" si="6"/>
        <v>Administración!E31</v>
      </c>
      <c r="W73" s="156" t="str">
        <f t="shared" si="7"/>
        <v>Administración!J31</v>
      </c>
      <c r="X73" s="156" t="str">
        <f t="shared" si="8"/>
        <v>Administración!K31</v>
      </c>
      <c r="Y73" s="156"/>
      <c r="Z73" s="159"/>
      <c r="AA73" s="127"/>
      <c r="AB73" s="128"/>
    </row>
    <row r="74" spans="1:28">
      <c r="A74" s="148">
        <f>+Evaluación!A74</f>
        <v>0</v>
      </c>
      <c r="B74" s="148">
        <f>+Administración!G74</f>
        <v>0</v>
      </c>
      <c r="C74" s="148">
        <f>+Administración!J74</f>
        <v>0</v>
      </c>
      <c r="D74" s="152">
        <f>+Administración!K74</f>
        <v>0</v>
      </c>
      <c r="E74" s="157"/>
      <c r="F74" s="127"/>
      <c r="G74" s="128"/>
      <c r="H74" s="149">
        <f>+Administración!N74</f>
        <v>0</v>
      </c>
      <c r="I74" s="158"/>
      <c r="J74" s="127"/>
      <c r="K74" s="128"/>
      <c r="N74" s="153">
        <f>+Administración!Q74</f>
        <v>0</v>
      </c>
      <c r="O74" s="156"/>
      <c r="P74" s="155" t="s">
        <v>285</v>
      </c>
      <c r="Q74" s="155" t="s">
        <v>280</v>
      </c>
      <c r="R74" s="155" t="s">
        <v>286</v>
      </c>
      <c r="S74" s="155" t="s">
        <v>287</v>
      </c>
      <c r="T74" s="156">
        <f t="shared" si="4"/>
        <v>31</v>
      </c>
      <c r="U74" s="156" t="str">
        <f t="shared" si="5"/>
        <v>Administración!O31</v>
      </c>
      <c r="V74" s="156" t="str">
        <f t="shared" si="6"/>
        <v>Administración!E31</v>
      </c>
      <c r="W74" s="156" t="str">
        <f t="shared" si="7"/>
        <v>Administración!M31</v>
      </c>
      <c r="X74" s="156" t="str">
        <f t="shared" si="8"/>
        <v>Administración!N31</v>
      </c>
      <c r="Y74" s="156"/>
      <c r="Z74" s="159"/>
      <c r="AA74" s="127"/>
      <c r="AB74" s="128"/>
    </row>
    <row r="75" spans="1:28">
      <c r="A75" s="148">
        <f>+Evaluación!A75</f>
        <v>0</v>
      </c>
      <c r="B75" s="148">
        <f>+Administración!G75</f>
        <v>0</v>
      </c>
      <c r="C75" s="148">
        <f>+Administración!J75</f>
        <v>0</v>
      </c>
      <c r="D75" s="152">
        <f>+Administración!K75</f>
        <v>0</v>
      </c>
      <c r="E75" s="157"/>
      <c r="F75" s="127"/>
      <c r="G75" s="128"/>
      <c r="H75" s="149">
        <f>+Administración!N75</f>
        <v>0</v>
      </c>
      <c r="I75" s="158"/>
      <c r="J75" s="127"/>
      <c r="K75" s="128"/>
      <c r="N75" s="153">
        <f>+Administración!Q75</f>
        <v>0</v>
      </c>
      <c r="O75" s="156"/>
      <c r="P75" s="155" t="s">
        <v>288</v>
      </c>
      <c r="Q75" s="155" t="s">
        <v>280</v>
      </c>
      <c r="R75" s="155" t="s">
        <v>289</v>
      </c>
      <c r="S75" s="155" t="s">
        <v>290</v>
      </c>
      <c r="T75" s="156">
        <f t="shared" si="4"/>
        <v>31</v>
      </c>
      <c r="U75" s="156" t="str">
        <f t="shared" si="5"/>
        <v>Administración!R31</v>
      </c>
      <c r="V75" s="156" t="str">
        <f t="shared" si="6"/>
        <v>Administración!E31</v>
      </c>
      <c r="W75" s="156" t="str">
        <f t="shared" si="7"/>
        <v>Administración!P31</v>
      </c>
      <c r="X75" s="156" t="str">
        <f t="shared" si="8"/>
        <v>Administración!Q31</v>
      </c>
      <c r="Y75" s="156"/>
      <c r="Z75" s="159"/>
      <c r="AA75" s="127"/>
      <c r="AB75" s="128"/>
    </row>
    <row r="76" spans="1:28">
      <c r="A76" s="148">
        <f>+Evaluación!A76</f>
        <v>0</v>
      </c>
      <c r="B76" s="148">
        <f>+Administración!G76</f>
        <v>0</v>
      </c>
      <c r="C76" s="148">
        <f>+Administración!J76</f>
        <v>0</v>
      </c>
      <c r="D76" s="152">
        <f>+Administración!K76</f>
        <v>0</v>
      </c>
      <c r="E76" s="157"/>
      <c r="F76" s="127"/>
      <c r="G76" s="128"/>
      <c r="H76" s="149">
        <f>+Administración!N76</f>
        <v>0</v>
      </c>
      <c r="I76" s="158"/>
      <c r="J76" s="127"/>
      <c r="K76" s="128"/>
      <c r="N76" s="153">
        <f>+Administración!Q76</f>
        <v>0</v>
      </c>
      <c r="O76" s="156"/>
      <c r="P76" s="155" t="s">
        <v>282</v>
      </c>
      <c r="Q76" s="155" t="s">
        <v>280</v>
      </c>
      <c r="R76" s="155" t="s">
        <v>283</v>
      </c>
      <c r="S76" s="155" t="s">
        <v>284</v>
      </c>
      <c r="T76" s="156">
        <f t="shared" si="4"/>
        <v>32</v>
      </c>
      <c r="U76" s="156" t="str">
        <f t="shared" si="5"/>
        <v>Administración!L32</v>
      </c>
      <c r="V76" s="156" t="str">
        <f t="shared" si="6"/>
        <v>Administración!E32</v>
      </c>
      <c r="W76" s="156" t="str">
        <f t="shared" si="7"/>
        <v>Administración!J32</v>
      </c>
      <c r="X76" s="156" t="str">
        <f t="shared" si="8"/>
        <v>Administración!K32</v>
      </c>
      <c r="Y76" s="156"/>
      <c r="Z76" s="159"/>
      <c r="AA76" s="127"/>
      <c r="AB76" s="128"/>
    </row>
    <row r="77" spans="1:28">
      <c r="A77" s="148">
        <f>+Evaluación!A77</f>
        <v>0</v>
      </c>
      <c r="B77" s="148">
        <f>+Administración!G77</f>
        <v>0</v>
      </c>
      <c r="C77" s="148">
        <f>+Administración!J77</f>
        <v>0</v>
      </c>
      <c r="D77" s="152">
        <f>+Administración!K77</f>
        <v>0</v>
      </c>
      <c r="E77" s="157"/>
      <c r="F77" s="127"/>
      <c r="G77" s="128"/>
      <c r="H77" s="149">
        <f>+Administración!N77</f>
        <v>0</v>
      </c>
      <c r="I77" s="158"/>
      <c r="J77" s="127"/>
      <c r="K77" s="128"/>
      <c r="N77" s="153">
        <f>+Administración!Q77</f>
        <v>0</v>
      </c>
      <c r="O77" s="156"/>
      <c r="P77" s="155" t="s">
        <v>285</v>
      </c>
      <c r="Q77" s="155" t="s">
        <v>280</v>
      </c>
      <c r="R77" s="155" t="s">
        <v>286</v>
      </c>
      <c r="S77" s="155" t="s">
        <v>287</v>
      </c>
      <c r="T77" s="156">
        <f t="shared" si="4"/>
        <v>32</v>
      </c>
      <c r="U77" s="156" t="str">
        <f t="shared" si="5"/>
        <v>Administración!O32</v>
      </c>
      <c r="V77" s="156" t="str">
        <f t="shared" si="6"/>
        <v>Administración!E32</v>
      </c>
      <c r="W77" s="156" t="str">
        <f t="shared" si="7"/>
        <v>Administración!M32</v>
      </c>
      <c r="X77" s="156" t="str">
        <f t="shared" si="8"/>
        <v>Administración!N32</v>
      </c>
      <c r="Y77" s="156"/>
      <c r="Z77" s="159"/>
      <c r="AA77" s="127"/>
      <c r="AB77" s="128"/>
    </row>
    <row r="78" spans="1:28">
      <c r="A78" s="148">
        <f>+Evaluación!A78</f>
        <v>0</v>
      </c>
      <c r="B78" s="148">
        <f>+Administración!G78</f>
        <v>0</v>
      </c>
      <c r="C78" s="148">
        <f>+Administración!J78</f>
        <v>0</v>
      </c>
      <c r="D78" s="152">
        <f>+Administración!K78</f>
        <v>0</v>
      </c>
      <c r="E78" s="157"/>
      <c r="F78" s="127"/>
      <c r="G78" s="128"/>
      <c r="H78" s="149">
        <f>+Administración!N78</f>
        <v>0</v>
      </c>
      <c r="I78" s="158"/>
      <c r="J78" s="127"/>
      <c r="K78" s="128"/>
      <c r="N78" s="153">
        <f>+Administración!Q78</f>
        <v>0</v>
      </c>
      <c r="O78" s="156"/>
      <c r="P78" s="155" t="s">
        <v>288</v>
      </c>
      <c r="Q78" s="155" t="s">
        <v>280</v>
      </c>
      <c r="R78" s="155" t="s">
        <v>289</v>
      </c>
      <c r="S78" s="155" t="s">
        <v>290</v>
      </c>
      <c r="T78" s="156">
        <f t="shared" ref="T78:T139" si="9">T75+1</f>
        <v>32</v>
      </c>
      <c r="U78" s="156" t="str">
        <f t="shared" si="5"/>
        <v>Administración!R32</v>
      </c>
      <c r="V78" s="156" t="str">
        <f t="shared" si="6"/>
        <v>Administración!E32</v>
      </c>
      <c r="W78" s="156" t="str">
        <f t="shared" si="7"/>
        <v>Administración!P32</v>
      </c>
      <c r="X78" s="156" t="str">
        <f t="shared" si="8"/>
        <v>Administración!Q32</v>
      </c>
      <c r="Y78" s="156"/>
      <c r="Z78" s="159"/>
      <c r="AA78" s="127"/>
      <c r="AB78" s="128"/>
    </row>
    <row r="79" spans="1:28">
      <c r="A79" s="148">
        <f>+Evaluación!A79</f>
        <v>0</v>
      </c>
      <c r="B79" s="148">
        <f>+Administración!G79</f>
        <v>0</v>
      </c>
      <c r="C79" s="148">
        <f>+Administración!J79</f>
        <v>0</v>
      </c>
      <c r="D79" s="152">
        <f>+Administración!K79</f>
        <v>0</v>
      </c>
      <c r="E79" s="157"/>
      <c r="F79" s="127"/>
      <c r="G79" s="128"/>
      <c r="H79" s="149">
        <f>+Administración!N79</f>
        <v>0</v>
      </c>
      <c r="I79" s="158"/>
      <c r="J79" s="127"/>
      <c r="K79" s="128"/>
      <c r="N79" s="153">
        <f>+Administración!Q79</f>
        <v>0</v>
      </c>
      <c r="O79" s="156"/>
      <c r="P79" s="155" t="s">
        <v>282</v>
      </c>
      <c r="Q79" s="155" t="s">
        <v>280</v>
      </c>
      <c r="R79" s="155" t="s">
        <v>283</v>
      </c>
      <c r="S79" s="155" t="s">
        <v>284</v>
      </c>
      <c r="T79" s="156">
        <f t="shared" si="9"/>
        <v>33</v>
      </c>
      <c r="U79" s="156" t="str">
        <f t="shared" si="5"/>
        <v>Administración!L33</v>
      </c>
      <c r="V79" s="156" t="str">
        <f t="shared" si="6"/>
        <v>Administración!E33</v>
      </c>
      <c r="W79" s="156" t="str">
        <f t="shared" si="7"/>
        <v>Administración!J33</v>
      </c>
      <c r="X79" s="156" t="str">
        <f t="shared" si="8"/>
        <v>Administración!K33</v>
      </c>
      <c r="Y79" s="156"/>
      <c r="Z79" s="159"/>
      <c r="AA79" s="127"/>
      <c r="AB79" s="128"/>
    </row>
    <row r="80" spans="1:28">
      <c r="A80" s="148">
        <f>+Evaluación!A80</f>
        <v>0</v>
      </c>
      <c r="B80" s="148">
        <f>+Administración!G80</f>
        <v>0</v>
      </c>
      <c r="C80" s="148">
        <f>+Administración!J80</f>
        <v>0</v>
      </c>
      <c r="D80" s="152">
        <f>+Administración!K80</f>
        <v>0</v>
      </c>
      <c r="E80" s="157"/>
      <c r="F80" s="127"/>
      <c r="G80" s="128"/>
      <c r="H80" s="149">
        <f>+Administración!N80</f>
        <v>0</v>
      </c>
      <c r="I80" s="158"/>
      <c r="J80" s="127"/>
      <c r="K80" s="128"/>
      <c r="N80" s="153">
        <f>+Administración!Q80</f>
        <v>0</v>
      </c>
      <c r="O80" s="156"/>
      <c r="P80" s="155" t="s">
        <v>285</v>
      </c>
      <c r="Q80" s="155" t="s">
        <v>280</v>
      </c>
      <c r="R80" s="155" t="s">
        <v>286</v>
      </c>
      <c r="S80" s="155" t="s">
        <v>287</v>
      </c>
      <c r="T80" s="156">
        <f t="shared" si="9"/>
        <v>33</v>
      </c>
      <c r="U80" s="156" t="str">
        <f t="shared" ref="U80:U141" si="10">CONCATENATE(P80,T80)</f>
        <v>Administración!O33</v>
      </c>
      <c r="V80" s="156" t="str">
        <f t="shared" ref="V80:V141" si="11">CONCATENATE(Q80,T80)</f>
        <v>Administración!E33</v>
      </c>
      <c r="W80" s="156" t="str">
        <f t="shared" ref="W80:W141" si="12">CONCATENATE(R80,T80)</f>
        <v>Administración!M33</v>
      </c>
      <c r="X80" s="156" t="str">
        <f t="shared" ref="X80:X141" si="13">CONCATENATE(S80,T80)</f>
        <v>Administración!N33</v>
      </c>
      <c r="Y80" s="156"/>
      <c r="Z80" s="159"/>
      <c r="AA80" s="127"/>
      <c r="AB80" s="128"/>
    </row>
    <row r="81" spans="1:28">
      <c r="A81" s="148">
        <f>+Evaluación!A81</f>
        <v>0</v>
      </c>
      <c r="B81" s="148">
        <f>+Administración!G81</f>
        <v>0</v>
      </c>
      <c r="C81" s="148">
        <f>+Administración!J81</f>
        <v>0</v>
      </c>
      <c r="D81" s="152">
        <f>+Administración!K81</f>
        <v>0</v>
      </c>
      <c r="E81" s="157"/>
      <c r="F81" s="127"/>
      <c r="G81" s="128"/>
      <c r="H81" s="149">
        <f>+Administración!N81</f>
        <v>0</v>
      </c>
      <c r="I81" s="158"/>
      <c r="J81" s="127"/>
      <c r="K81" s="128"/>
      <c r="N81" s="153">
        <f>+Administración!Q81</f>
        <v>0</v>
      </c>
      <c r="O81" s="156"/>
      <c r="P81" s="155" t="s">
        <v>288</v>
      </c>
      <c r="Q81" s="155" t="s">
        <v>280</v>
      </c>
      <c r="R81" s="155" t="s">
        <v>289</v>
      </c>
      <c r="S81" s="155" t="s">
        <v>290</v>
      </c>
      <c r="T81" s="156">
        <f t="shared" si="9"/>
        <v>33</v>
      </c>
      <c r="U81" s="156" t="str">
        <f t="shared" si="10"/>
        <v>Administración!R33</v>
      </c>
      <c r="V81" s="156" t="str">
        <f t="shared" si="11"/>
        <v>Administración!E33</v>
      </c>
      <c r="W81" s="156" t="str">
        <f t="shared" si="12"/>
        <v>Administración!P33</v>
      </c>
      <c r="X81" s="156" t="str">
        <f t="shared" si="13"/>
        <v>Administración!Q33</v>
      </c>
      <c r="Y81" s="156"/>
      <c r="Z81" s="159"/>
      <c r="AA81" s="127"/>
      <c r="AB81" s="128"/>
    </row>
    <row r="82" spans="1:28">
      <c r="A82" s="148">
        <f>+Evaluación!A82</f>
        <v>0</v>
      </c>
      <c r="B82" s="148">
        <f>+Administración!G82</f>
        <v>0</v>
      </c>
      <c r="C82" s="148">
        <f>+Administración!J82</f>
        <v>0</v>
      </c>
      <c r="D82" s="152">
        <f>+Administración!K82</f>
        <v>0</v>
      </c>
      <c r="E82" s="157"/>
      <c r="F82" s="127"/>
      <c r="G82" s="128"/>
      <c r="H82" s="149">
        <f>+Administración!N82</f>
        <v>0</v>
      </c>
      <c r="I82" s="158"/>
      <c r="J82" s="127"/>
      <c r="K82" s="128"/>
      <c r="N82" s="153">
        <f>+Administración!Q82</f>
        <v>0</v>
      </c>
      <c r="O82" s="156"/>
      <c r="P82" s="155" t="s">
        <v>282</v>
      </c>
      <c r="Q82" s="155" t="s">
        <v>280</v>
      </c>
      <c r="R82" s="155" t="s">
        <v>283</v>
      </c>
      <c r="S82" s="155" t="s">
        <v>284</v>
      </c>
      <c r="T82" s="156">
        <f t="shared" si="9"/>
        <v>34</v>
      </c>
      <c r="U82" s="156" t="str">
        <f t="shared" si="10"/>
        <v>Administración!L34</v>
      </c>
      <c r="V82" s="156" t="str">
        <f t="shared" si="11"/>
        <v>Administración!E34</v>
      </c>
      <c r="W82" s="156" t="str">
        <f t="shared" si="12"/>
        <v>Administración!J34</v>
      </c>
      <c r="X82" s="156" t="str">
        <f t="shared" si="13"/>
        <v>Administración!K34</v>
      </c>
      <c r="Y82" s="156"/>
      <c r="Z82" s="159"/>
      <c r="AA82" s="127"/>
      <c r="AB82" s="128"/>
    </row>
    <row r="83" spans="1:28">
      <c r="A83" s="148">
        <f>+Evaluación!A83</f>
        <v>0</v>
      </c>
      <c r="B83" s="148">
        <f>+Administración!G83</f>
        <v>0</v>
      </c>
      <c r="C83" s="148">
        <f>+Administración!J83</f>
        <v>0</v>
      </c>
      <c r="D83" s="152">
        <f>+Administración!K83</f>
        <v>0</v>
      </c>
      <c r="E83" s="157"/>
      <c r="F83" s="127"/>
      <c r="G83" s="128"/>
      <c r="H83" s="149">
        <f>+Administración!N83</f>
        <v>0</v>
      </c>
      <c r="I83" s="158"/>
      <c r="J83" s="127"/>
      <c r="K83" s="128"/>
      <c r="N83" s="153">
        <f>+Administración!Q83</f>
        <v>0</v>
      </c>
      <c r="O83" s="156"/>
      <c r="P83" s="155" t="s">
        <v>285</v>
      </c>
      <c r="Q83" s="155" t="s">
        <v>280</v>
      </c>
      <c r="R83" s="155" t="s">
        <v>286</v>
      </c>
      <c r="S83" s="155" t="s">
        <v>287</v>
      </c>
      <c r="T83" s="156">
        <f t="shared" si="9"/>
        <v>34</v>
      </c>
      <c r="U83" s="156" t="str">
        <f t="shared" si="10"/>
        <v>Administración!O34</v>
      </c>
      <c r="V83" s="156" t="str">
        <f t="shared" si="11"/>
        <v>Administración!E34</v>
      </c>
      <c r="W83" s="156" t="str">
        <f t="shared" si="12"/>
        <v>Administración!M34</v>
      </c>
      <c r="X83" s="156" t="str">
        <f t="shared" si="13"/>
        <v>Administración!N34</v>
      </c>
      <c r="Y83" s="156"/>
      <c r="Z83" s="159"/>
      <c r="AA83" s="127"/>
      <c r="AB83" s="128"/>
    </row>
    <row r="84" spans="1:28">
      <c r="A84" s="148">
        <f>+Evaluación!A84</f>
        <v>0</v>
      </c>
      <c r="B84" s="148">
        <f>+Administración!G84</f>
        <v>0</v>
      </c>
      <c r="C84" s="148">
        <f>+Administración!J84</f>
        <v>0</v>
      </c>
      <c r="D84" s="152">
        <f>+Administración!K84</f>
        <v>0</v>
      </c>
      <c r="E84" s="157"/>
      <c r="F84" s="127"/>
      <c r="G84" s="128"/>
      <c r="H84" s="149">
        <f>+Administración!N84</f>
        <v>0</v>
      </c>
      <c r="I84" s="158"/>
      <c r="J84" s="127"/>
      <c r="K84" s="128"/>
      <c r="N84" s="153">
        <f>+Administración!Q84</f>
        <v>0</v>
      </c>
      <c r="O84" s="156"/>
      <c r="P84" s="155" t="s">
        <v>288</v>
      </c>
      <c r="Q84" s="155" t="s">
        <v>280</v>
      </c>
      <c r="R84" s="155" t="s">
        <v>289</v>
      </c>
      <c r="S84" s="155" t="s">
        <v>290</v>
      </c>
      <c r="T84" s="156">
        <f t="shared" si="9"/>
        <v>34</v>
      </c>
      <c r="U84" s="156" t="str">
        <f t="shared" si="10"/>
        <v>Administración!R34</v>
      </c>
      <c r="V84" s="156" t="str">
        <f t="shared" si="11"/>
        <v>Administración!E34</v>
      </c>
      <c r="W84" s="156" t="str">
        <f t="shared" si="12"/>
        <v>Administración!P34</v>
      </c>
      <c r="X84" s="156" t="str">
        <f t="shared" si="13"/>
        <v>Administración!Q34</v>
      </c>
      <c r="Y84" s="156"/>
      <c r="Z84" s="159"/>
      <c r="AA84" s="127"/>
      <c r="AB84" s="128"/>
    </row>
    <row r="85" spans="1:28">
      <c r="A85" s="148">
        <f>+Evaluación!A85</f>
        <v>0</v>
      </c>
      <c r="B85" s="148">
        <f>+Administración!G85</f>
        <v>0</v>
      </c>
      <c r="C85" s="148">
        <f>+Administración!J85</f>
        <v>0</v>
      </c>
      <c r="D85" s="152">
        <f>+Administración!K85</f>
        <v>0</v>
      </c>
      <c r="E85" s="157"/>
      <c r="F85" s="127"/>
      <c r="G85" s="128"/>
      <c r="H85" s="149">
        <f>+Administración!N85</f>
        <v>0</v>
      </c>
      <c r="I85" s="158"/>
      <c r="J85" s="127"/>
      <c r="K85" s="128"/>
      <c r="N85" s="153">
        <f>+Administración!Q85</f>
        <v>0</v>
      </c>
      <c r="O85" s="156"/>
      <c r="P85" s="155" t="s">
        <v>282</v>
      </c>
      <c r="Q85" s="155" t="s">
        <v>280</v>
      </c>
      <c r="R85" s="155" t="s">
        <v>283</v>
      </c>
      <c r="S85" s="155" t="s">
        <v>284</v>
      </c>
      <c r="T85" s="156">
        <f t="shared" si="9"/>
        <v>35</v>
      </c>
      <c r="U85" s="156" t="str">
        <f t="shared" si="10"/>
        <v>Administración!L35</v>
      </c>
      <c r="V85" s="156" t="str">
        <f t="shared" si="11"/>
        <v>Administración!E35</v>
      </c>
      <c r="W85" s="156" t="str">
        <f t="shared" si="12"/>
        <v>Administración!J35</v>
      </c>
      <c r="X85" s="156" t="str">
        <f t="shared" si="13"/>
        <v>Administración!K35</v>
      </c>
      <c r="Y85" s="156"/>
      <c r="Z85" s="159"/>
      <c r="AA85" s="127"/>
      <c r="AB85" s="128"/>
    </row>
    <row r="86" spans="1:28">
      <c r="A86" s="148">
        <f>+Evaluación!A86</f>
        <v>0</v>
      </c>
      <c r="B86" s="148">
        <f>+Administración!G86</f>
        <v>0</v>
      </c>
      <c r="C86" s="148">
        <f>+Administración!J86</f>
        <v>0</v>
      </c>
      <c r="D86" s="152">
        <f>+Administración!K86</f>
        <v>0</v>
      </c>
      <c r="E86" s="157"/>
      <c r="F86" s="127"/>
      <c r="G86" s="128"/>
      <c r="H86" s="149">
        <f>+Administración!N86</f>
        <v>0</v>
      </c>
      <c r="I86" s="158"/>
      <c r="J86" s="127"/>
      <c r="K86" s="128"/>
      <c r="N86" s="153">
        <f>+Administración!Q86</f>
        <v>0</v>
      </c>
      <c r="O86" s="156"/>
      <c r="P86" s="155" t="s">
        <v>285</v>
      </c>
      <c r="Q86" s="155" t="s">
        <v>280</v>
      </c>
      <c r="R86" s="155" t="s">
        <v>286</v>
      </c>
      <c r="S86" s="155" t="s">
        <v>287</v>
      </c>
      <c r="T86" s="156">
        <f t="shared" si="9"/>
        <v>35</v>
      </c>
      <c r="U86" s="156" t="str">
        <f t="shared" si="10"/>
        <v>Administración!O35</v>
      </c>
      <c r="V86" s="156" t="str">
        <f t="shared" si="11"/>
        <v>Administración!E35</v>
      </c>
      <c r="W86" s="156" t="str">
        <f t="shared" si="12"/>
        <v>Administración!M35</v>
      </c>
      <c r="X86" s="156" t="str">
        <f t="shared" si="13"/>
        <v>Administración!N35</v>
      </c>
      <c r="Y86" s="156"/>
      <c r="Z86" s="159"/>
      <c r="AA86" s="127"/>
      <c r="AB86" s="128"/>
    </row>
    <row r="87" spans="1:28">
      <c r="A87" s="148">
        <f>+Evaluación!A87</f>
        <v>0</v>
      </c>
      <c r="B87" s="148">
        <f>+Administración!G87</f>
        <v>0</v>
      </c>
      <c r="C87" s="148">
        <f>+Administración!J87</f>
        <v>0</v>
      </c>
      <c r="D87" s="152">
        <f>+Administración!K87</f>
        <v>0</v>
      </c>
      <c r="E87" s="157"/>
      <c r="F87" s="127"/>
      <c r="G87" s="128"/>
      <c r="H87" s="149">
        <f>+Administración!N87</f>
        <v>0</v>
      </c>
      <c r="I87" s="158"/>
      <c r="J87" s="127"/>
      <c r="K87" s="128"/>
      <c r="N87" s="153">
        <f>+Administración!Q87</f>
        <v>0</v>
      </c>
      <c r="O87" s="156"/>
      <c r="P87" s="155" t="s">
        <v>288</v>
      </c>
      <c r="Q87" s="155" t="s">
        <v>280</v>
      </c>
      <c r="R87" s="155" t="s">
        <v>289</v>
      </c>
      <c r="S87" s="155" t="s">
        <v>290</v>
      </c>
      <c r="T87" s="156">
        <f t="shared" si="9"/>
        <v>35</v>
      </c>
      <c r="U87" s="156" t="str">
        <f t="shared" si="10"/>
        <v>Administración!R35</v>
      </c>
      <c r="V87" s="156" t="str">
        <f t="shared" si="11"/>
        <v>Administración!E35</v>
      </c>
      <c r="W87" s="156" t="str">
        <f t="shared" si="12"/>
        <v>Administración!P35</v>
      </c>
      <c r="X87" s="156" t="str">
        <f t="shared" si="13"/>
        <v>Administración!Q35</v>
      </c>
      <c r="Y87" s="156"/>
      <c r="Z87" s="159"/>
      <c r="AA87" s="127"/>
      <c r="AB87" s="128"/>
    </row>
    <row r="88" spans="1:28">
      <c r="A88" s="148">
        <f>+Evaluación!A88</f>
        <v>0</v>
      </c>
      <c r="B88" s="148">
        <f>+Administración!G88</f>
        <v>0</v>
      </c>
      <c r="C88" s="148">
        <f>+Administración!J88</f>
        <v>0</v>
      </c>
      <c r="D88" s="152">
        <f>+Administración!K88</f>
        <v>0</v>
      </c>
      <c r="E88" s="157"/>
      <c r="F88" s="127"/>
      <c r="G88" s="128"/>
      <c r="H88" s="149">
        <f>+Administración!N88</f>
        <v>0</v>
      </c>
      <c r="I88" s="158"/>
      <c r="J88" s="127"/>
      <c r="K88" s="128"/>
      <c r="N88" s="153">
        <f>+Administración!Q88</f>
        <v>0</v>
      </c>
      <c r="O88" s="156"/>
      <c r="P88" s="155" t="s">
        <v>282</v>
      </c>
      <c r="Q88" s="155" t="s">
        <v>280</v>
      </c>
      <c r="R88" s="155" t="s">
        <v>283</v>
      </c>
      <c r="S88" s="155" t="s">
        <v>284</v>
      </c>
      <c r="T88" s="156">
        <f t="shared" si="9"/>
        <v>36</v>
      </c>
      <c r="U88" s="156" t="str">
        <f t="shared" si="10"/>
        <v>Administración!L36</v>
      </c>
      <c r="V88" s="156" t="str">
        <f t="shared" si="11"/>
        <v>Administración!E36</v>
      </c>
      <c r="W88" s="156" t="str">
        <f t="shared" si="12"/>
        <v>Administración!J36</v>
      </c>
      <c r="X88" s="156" t="str">
        <f t="shared" si="13"/>
        <v>Administración!K36</v>
      </c>
      <c r="Y88" s="156"/>
      <c r="Z88" s="159"/>
      <c r="AA88" s="127"/>
      <c r="AB88" s="128"/>
    </row>
    <row r="89" spans="1:28">
      <c r="A89" s="148">
        <f>+Evaluación!A89</f>
        <v>0</v>
      </c>
      <c r="B89" s="148">
        <f>+Administración!G89</f>
        <v>0</v>
      </c>
      <c r="C89" s="148">
        <f>+Administración!J89</f>
        <v>0</v>
      </c>
      <c r="D89" s="152">
        <f>+Administración!K89</f>
        <v>0</v>
      </c>
      <c r="E89" s="157"/>
      <c r="F89" s="127"/>
      <c r="G89" s="128"/>
      <c r="H89" s="149">
        <f>+Administración!N89</f>
        <v>0</v>
      </c>
      <c r="I89" s="158"/>
      <c r="J89" s="127"/>
      <c r="K89" s="128"/>
      <c r="N89" s="153">
        <f>+Administración!Q89</f>
        <v>0</v>
      </c>
      <c r="O89" s="156"/>
      <c r="P89" s="155" t="s">
        <v>285</v>
      </c>
      <c r="Q89" s="155" t="s">
        <v>280</v>
      </c>
      <c r="R89" s="155" t="s">
        <v>286</v>
      </c>
      <c r="S89" s="155" t="s">
        <v>287</v>
      </c>
      <c r="T89" s="156">
        <f t="shared" si="9"/>
        <v>36</v>
      </c>
      <c r="U89" s="156" t="str">
        <f t="shared" si="10"/>
        <v>Administración!O36</v>
      </c>
      <c r="V89" s="156" t="str">
        <f t="shared" si="11"/>
        <v>Administración!E36</v>
      </c>
      <c r="W89" s="156" t="str">
        <f t="shared" si="12"/>
        <v>Administración!M36</v>
      </c>
      <c r="X89" s="156" t="str">
        <f t="shared" si="13"/>
        <v>Administración!N36</v>
      </c>
      <c r="Y89" s="156"/>
      <c r="Z89" s="159"/>
      <c r="AA89" s="127"/>
      <c r="AB89" s="128"/>
    </row>
    <row r="90" spans="1:28">
      <c r="A90" s="148">
        <f>+Evaluación!A90</f>
        <v>0</v>
      </c>
      <c r="B90" s="148">
        <f>+Administración!G90</f>
        <v>0</v>
      </c>
      <c r="C90" s="148">
        <f>+Administración!J90</f>
        <v>0</v>
      </c>
      <c r="D90" s="152">
        <f>+Administración!K90</f>
        <v>0</v>
      </c>
      <c r="E90" s="157"/>
      <c r="F90" s="127"/>
      <c r="G90" s="128"/>
      <c r="H90" s="149">
        <f>+Administración!N90</f>
        <v>0</v>
      </c>
      <c r="I90" s="158"/>
      <c r="J90" s="127"/>
      <c r="K90" s="128"/>
      <c r="N90" s="153">
        <f>+Administración!Q90</f>
        <v>0</v>
      </c>
      <c r="O90" s="156"/>
      <c r="P90" s="155" t="s">
        <v>288</v>
      </c>
      <c r="Q90" s="155" t="s">
        <v>280</v>
      </c>
      <c r="R90" s="155" t="s">
        <v>289</v>
      </c>
      <c r="S90" s="155" t="s">
        <v>290</v>
      </c>
      <c r="T90" s="156">
        <f t="shared" si="9"/>
        <v>36</v>
      </c>
      <c r="U90" s="156" t="str">
        <f t="shared" si="10"/>
        <v>Administración!R36</v>
      </c>
      <c r="V90" s="156" t="str">
        <f t="shared" si="11"/>
        <v>Administración!E36</v>
      </c>
      <c r="W90" s="156" t="str">
        <f t="shared" si="12"/>
        <v>Administración!P36</v>
      </c>
      <c r="X90" s="156" t="str">
        <f t="shared" si="13"/>
        <v>Administración!Q36</v>
      </c>
      <c r="Y90" s="156"/>
      <c r="Z90" s="159"/>
      <c r="AA90" s="127"/>
      <c r="AB90" s="128"/>
    </row>
    <row r="91" spans="1:28">
      <c r="A91" s="148">
        <f>+Evaluación!A91</f>
        <v>0</v>
      </c>
      <c r="B91" s="148">
        <f>+Administración!G91</f>
        <v>0</v>
      </c>
      <c r="C91" s="148">
        <f>+Administración!J91</f>
        <v>0</v>
      </c>
      <c r="D91" s="152">
        <f>+Administración!K91</f>
        <v>0</v>
      </c>
      <c r="E91" s="157"/>
      <c r="F91" s="127"/>
      <c r="G91" s="128"/>
      <c r="H91" s="149">
        <f>+Administración!N91</f>
        <v>0</v>
      </c>
      <c r="I91" s="158"/>
      <c r="J91" s="127"/>
      <c r="K91" s="128"/>
      <c r="N91" s="153">
        <f>+Administración!Q91</f>
        <v>0</v>
      </c>
      <c r="O91" s="156"/>
      <c r="P91" s="155" t="s">
        <v>282</v>
      </c>
      <c r="Q91" s="155" t="s">
        <v>280</v>
      </c>
      <c r="R91" s="155" t="s">
        <v>283</v>
      </c>
      <c r="S91" s="155" t="s">
        <v>284</v>
      </c>
      <c r="T91" s="156">
        <f t="shared" si="9"/>
        <v>37</v>
      </c>
      <c r="U91" s="156" t="str">
        <f t="shared" si="10"/>
        <v>Administración!L37</v>
      </c>
      <c r="V91" s="156" t="str">
        <f t="shared" si="11"/>
        <v>Administración!E37</v>
      </c>
      <c r="W91" s="156" t="str">
        <f t="shared" si="12"/>
        <v>Administración!J37</v>
      </c>
      <c r="X91" s="156" t="str">
        <f t="shared" si="13"/>
        <v>Administración!K37</v>
      </c>
      <c r="Y91" s="156"/>
      <c r="Z91" s="159"/>
      <c r="AA91" s="127"/>
      <c r="AB91" s="128"/>
    </row>
    <row r="92" spans="1:28">
      <c r="A92" s="148">
        <f>+Evaluación!A92</f>
        <v>0</v>
      </c>
      <c r="B92" s="148">
        <f>+Administración!G92</f>
        <v>0</v>
      </c>
      <c r="C92" s="148">
        <f>+Administración!J92</f>
        <v>0</v>
      </c>
      <c r="D92" s="152">
        <f>+Administración!K92</f>
        <v>0</v>
      </c>
      <c r="E92" s="157"/>
      <c r="F92" s="127"/>
      <c r="G92" s="128"/>
      <c r="H92" s="149">
        <f>+Administración!N92</f>
        <v>0</v>
      </c>
      <c r="I92" s="158"/>
      <c r="J92" s="127"/>
      <c r="K92" s="128"/>
      <c r="N92" s="153">
        <f>+Administración!Q92</f>
        <v>0</v>
      </c>
      <c r="O92" s="156"/>
      <c r="P92" s="155" t="s">
        <v>285</v>
      </c>
      <c r="Q92" s="155" t="s">
        <v>280</v>
      </c>
      <c r="R92" s="155" t="s">
        <v>286</v>
      </c>
      <c r="S92" s="155" t="s">
        <v>287</v>
      </c>
      <c r="T92" s="156">
        <f t="shared" si="9"/>
        <v>37</v>
      </c>
      <c r="U92" s="156" t="str">
        <f t="shared" si="10"/>
        <v>Administración!O37</v>
      </c>
      <c r="V92" s="156" t="str">
        <f t="shared" si="11"/>
        <v>Administración!E37</v>
      </c>
      <c r="W92" s="156" t="str">
        <f t="shared" si="12"/>
        <v>Administración!M37</v>
      </c>
      <c r="X92" s="156" t="str">
        <f t="shared" si="13"/>
        <v>Administración!N37</v>
      </c>
      <c r="Y92" s="156"/>
      <c r="Z92" s="159"/>
      <c r="AA92" s="127"/>
      <c r="AB92" s="128"/>
    </row>
    <row r="93" spans="1:28">
      <c r="A93" s="148">
        <f>+Evaluación!A93</f>
        <v>0</v>
      </c>
      <c r="B93" s="148">
        <f>+Administración!G93</f>
        <v>0</v>
      </c>
      <c r="C93" s="148">
        <f>+Administración!J93</f>
        <v>0</v>
      </c>
      <c r="D93" s="152">
        <f>+Administración!K93</f>
        <v>0</v>
      </c>
      <c r="E93" s="157"/>
      <c r="F93" s="127"/>
      <c r="G93" s="128"/>
      <c r="H93" s="149">
        <f>+Administración!N93</f>
        <v>0</v>
      </c>
      <c r="I93" s="158"/>
      <c r="J93" s="127"/>
      <c r="K93" s="128"/>
      <c r="N93" s="153">
        <f>+Administración!Q93</f>
        <v>0</v>
      </c>
      <c r="O93" s="156"/>
      <c r="P93" s="155" t="s">
        <v>288</v>
      </c>
      <c r="Q93" s="155" t="s">
        <v>280</v>
      </c>
      <c r="R93" s="155" t="s">
        <v>289</v>
      </c>
      <c r="S93" s="155" t="s">
        <v>290</v>
      </c>
      <c r="T93" s="156">
        <f t="shared" si="9"/>
        <v>37</v>
      </c>
      <c r="U93" s="156" t="str">
        <f t="shared" si="10"/>
        <v>Administración!R37</v>
      </c>
      <c r="V93" s="156" t="str">
        <f t="shared" si="11"/>
        <v>Administración!E37</v>
      </c>
      <c r="W93" s="156" t="str">
        <f t="shared" si="12"/>
        <v>Administración!P37</v>
      </c>
      <c r="X93" s="156" t="str">
        <f t="shared" si="13"/>
        <v>Administración!Q37</v>
      </c>
      <c r="Y93" s="156"/>
      <c r="Z93" s="159"/>
      <c r="AA93" s="127"/>
      <c r="AB93" s="128"/>
    </row>
    <row r="94" spans="1:28">
      <c r="A94" s="148">
        <f>+Evaluación!A94</f>
        <v>0</v>
      </c>
      <c r="B94" s="148">
        <f>+Administración!G94</f>
        <v>0</v>
      </c>
      <c r="C94" s="148">
        <f>+Administración!J94</f>
        <v>0</v>
      </c>
      <c r="D94" s="152">
        <f>+Administración!K94</f>
        <v>0</v>
      </c>
      <c r="E94" s="157"/>
      <c r="F94" s="127"/>
      <c r="G94" s="128"/>
      <c r="H94" s="149">
        <f>+Administración!N94</f>
        <v>0</v>
      </c>
      <c r="I94" s="158"/>
      <c r="J94" s="127"/>
      <c r="K94" s="128"/>
      <c r="N94" s="153">
        <f>+Administración!Q94</f>
        <v>0</v>
      </c>
      <c r="O94" s="156"/>
      <c r="P94" s="155" t="s">
        <v>282</v>
      </c>
      <c r="Q94" s="155" t="s">
        <v>280</v>
      </c>
      <c r="R94" s="155" t="s">
        <v>283</v>
      </c>
      <c r="S94" s="155" t="s">
        <v>284</v>
      </c>
      <c r="T94" s="156">
        <f t="shared" si="9"/>
        <v>38</v>
      </c>
      <c r="U94" s="156" t="str">
        <f t="shared" si="10"/>
        <v>Administración!L38</v>
      </c>
      <c r="V94" s="156" t="str">
        <f t="shared" si="11"/>
        <v>Administración!E38</v>
      </c>
      <c r="W94" s="156" t="str">
        <f t="shared" si="12"/>
        <v>Administración!J38</v>
      </c>
      <c r="X94" s="156" t="str">
        <f t="shared" si="13"/>
        <v>Administración!K38</v>
      </c>
      <c r="Y94" s="156"/>
      <c r="Z94" s="159"/>
      <c r="AA94" s="127"/>
      <c r="AB94" s="128"/>
    </row>
    <row r="95" spans="1:28">
      <c r="A95" s="148">
        <f>+Evaluación!A95</f>
        <v>0</v>
      </c>
      <c r="B95" s="148">
        <f>+Administración!G95</f>
        <v>0</v>
      </c>
      <c r="C95" s="148">
        <f>+Administración!J95</f>
        <v>0</v>
      </c>
      <c r="D95" s="152">
        <f>+Administración!K95</f>
        <v>0</v>
      </c>
      <c r="E95" s="157"/>
      <c r="F95" s="127"/>
      <c r="G95" s="128"/>
      <c r="H95" s="149">
        <f>+Administración!N95</f>
        <v>0</v>
      </c>
      <c r="I95" s="158"/>
      <c r="J95" s="127"/>
      <c r="K95" s="128"/>
      <c r="N95" s="153">
        <f>+Administración!Q95</f>
        <v>0</v>
      </c>
      <c r="O95" s="156"/>
      <c r="P95" s="155" t="s">
        <v>285</v>
      </c>
      <c r="Q95" s="155" t="s">
        <v>280</v>
      </c>
      <c r="R95" s="155" t="s">
        <v>286</v>
      </c>
      <c r="S95" s="155" t="s">
        <v>287</v>
      </c>
      <c r="T95" s="156">
        <f t="shared" si="9"/>
        <v>38</v>
      </c>
      <c r="U95" s="156" t="str">
        <f t="shared" si="10"/>
        <v>Administración!O38</v>
      </c>
      <c r="V95" s="156" t="str">
        <f t="shared" si="11"/>
        <v>Administración!E38</v>
      </c>
      <c r="W95" s="156" t="str">
        <f t="shared" si="12"/>
        <v>Administración!M38</v>
      </c>
      <c r="X95" s="156" t="str">
        <f t="shared" si="13"/>
        <v>Administración!N38</v>
      </c>
      <c r="Y95" s="156"/>
      <c r="Z95" s="159"/>
      <c r="AA95" s="127"/>
      <c r="AB95" s="128"/>
    </row>
    <row r="96" spans="1:28">
      <c r="A96" s="148">
        <f>+Evaluación!A96</f>
        <v>0</v>
      </c>
      <c r="B96" s="148">
        <f>+Administración!G96</f>
        <v>0</v>
      </c>
      <c r="C96" s="148">
        <f>+Administración!J96</f>
        <v>0</v>
      </c>
      <c r="D96" s="152">
        <f>+Administración!K96</f>
        <v>0</v>
      </c>
      <c r="E96" s="157"/>
      <c r="F96" s="127"/>
      <c r="G96" s="128"/>
      <c r="H96" s="149">
        <f>+Administración!N96</f>
        <v>0</v>
      </c>
      <c r="I96" s="158"/>
      <c r="J96" s="127"/>
      <c r="K96" s="128"/>
      <c r="N96" s="153">
        <f>+Administración!Q96</f>
        <v>0</v>
      </c>
      <c r="O96" s="156"/>
      <c r="P96" s="155" t="s">
        <v>288</v>
      </c>
      <c r="Q96" s="155" t="s">
        <v>280</v>
      </c>
      <c r="R96" s="155" t="s">
        <v>289</v>
      </c>
      <c r="S96" s="155" t="s">
        <v>290</v>
      </c>
      <c r="T96" s="156">
        <f t="shared" si="9"/>
        <v>38</v>
      </c>
      <c r="U96" s="156" t="str">
        <f t="shared" si="10"/>
        <v>Administración!R38</v>
      </c>
      <c r="V96" s="156" t="str">
        <f t="shared" si="11"/>
        <v>Administración!E38</v>
      </c>
      <c r="W96" s="156" t="str">
        <f t="shared" si="12"/>
        <v>Administración!P38</v>
      </c>
      <c r="X96" s="156" t="str">
        <f t="shared" si="13"/>
        <v>Administración!Q38</v>
      </c>
      <c r="Y96" s="156"/>
      <c r="Z96" s="159"/>
      <c r="AA96" s="127"/>
      <c r="AB96" s="128"/>
    </row>
    <row r="97" spans="1:28">
      <c r="A97" s="148">
        <f>+Evaluación!A97</f>
        <v>0</v>
      </c>
      <c r="B97" s="148">
        <f>+Administración!G97</f>
        <v>0</v>
      </c>
      <c r="C97" s="148">
        <f>+Administración!J97</f>
        <v>0</v>
      </c>
      <c r="D97" s="152">
        <f>+Administración!K97</f>
        <v>0</v>
      </c>
      <c r="E97" s="157"/>
      <c r="F97" s="127"/>
      <c r="G97" s="128"/>
      <c r="H97" s="149">
        <f>+Administración!N97</f>
        <v>0</v>
      </c>
      <c r="I97" s="158"/>
      <c r="J97" s="127"/>
      <c r="K97" s="128"/>
      <c r="N97" s="153">
        <f>+Administración!Q97</f>
        <v>0</v>
      </c>
      <c r="O97" s="156"/>
      <c r="P97" s="155" t="s">
        <v>282</v>
      </c>
      <c r="Q97" s="155" t="s">
        <v>280</v>
      </c>
      <c r="R97" s="155" t="s">
        <v>283</v>
      </c>
      <c r="S97" s="155" t="s">
        <v>284</v>
      </c>
      <c r="T97" s="156">
        <f t="shared" si="9"/>
        <v>39</v>
      </c>
      <c r="U97" s="156" t="str">
        <f t="shared" si="10"/>
        <v>Administración!L39</v>
      </c>
      <c r="V97" s="156" t="str">
        <f t="shared" si="11"/>
        <v>Administración!E39</v>
      </c>
      <c r="W97" s="156" t="str">
        <f t="shared" si="12"/>
        <v>Administración!J39</v>
      </c>
      <c r="X97" s="156" t="str">
        <f t="shared" si="13"/>
        <v>Administración!K39</v>
      </c>
      <c r="Y97" s="156"/>
      <c r="Z97" s="159"/>
      <c r="AA97" s="127"/>
      <c r="AB97" s="128"/>
    </row>
    <row r="98" spans="1:28">
      <c r="A98" s="148">
        <f>+Evaluación!A98</f>
        <v>0</v>
      </c>
      <c r="B98" s="148">
        <f>+Administración!G98</f>
        <v>0</v>
      </c>
      <c r="C98" s="148">
        <f>+Administración!J98</f>
        <v>0</v>
      </c>
      <c r="D98" s="152">
        <f>+Administración!K98</f>
        <v>0</v>
      </c>
      <c r="E98" s="157"/>
      <c r="F98" s="127"/>
      <c r="G98" s="128"/>
      <c r="H98" s="149">
        <f>+Administración!N98</f>
        <v>0</v>
      </c>
      <c r="I98" s="158"/>
      <c r="J98" s="127"/>
      <c r="K98" s="128"/>
      <c r="N98" s="153">
        <f>+Administración!Q98</f>
        <v>0</v>
      </c>
      <c r="O98" s="156"/>
      <c r="P98" s="155" t="s">
        <v>285</v>
      </c>
      <c r="Q98" s="155" t="s">
        <v>280</v>
      </c>
      <c r="R98" s="155" t="s">
        <v>286</v>
      </c>
      <c r="S98" s="155" t="s">
        <v>287</v>
      </c>
      <c r="T98" s="156">
        <f t="shared" si="9"/>
        <v>39</v>
      </c>
      <c r="U98" s="156" t="str">
        <f t="shared" si="10"/>
        <v>Administración!O39</v>
      </c>
      <c r="V98" s="156" t="str">
        <f t="shared" si="11"/>
        <v>Administración!E39</v>
      </c>
      <c r="W98" s="156" t="str">
        <f t="shared" si="12"/>
        <v>Administración!M39</v>
      </c>
      <c r="X98" s="156" t="str">
        <f t="shared" si="13"/>
        <v>Administración!N39</v>
      </c>
      <c r="Y98" s="156"/>
      <c r="Z98" s="159"/>
      <c r="AA98" s="127"/>
      <c r="AB98" s="128"/>
    </row>
    <row r="99" spans="1:28">
      <c r="A99" s="148">
        <f>+Evaluación!A99</f>
        <v>0</v>
      </c>
      <c r="B99" s="148">
        <f>+Administración!G99</f>
        <v>0</v>
      </c>
      <c r="C99" s="148">
        <f>+Administración!J99</f>
        <v>0</v>
      </c>
      <c r="D99" s="152">
        <f>+Administración!K99</f>
        <v>0</v>
      </c>
      <c r="E99" s="157"/>
      <c r="F99" s="127"/>
      <c r="G99" s="128"/>
      <c r="H99" s="149">
        <f>+Administración!N99</f>
        <v>0</v>
      </c>
      <c r="I99" s="158"/>
      <c r="J99" s="127"/>
      <c r="K99" s="128"/>
      <c r="N99" s="153">
        <f>+Administración!Q99</f>
        <v>0</v>
      </c>
      <c r="O99" s="156"/>
      <c r="P99" s="155" t="s">
        <v>288</v>
      </c>
      <c r="Q99" s="155" t="s">
        <v>280</v>
      </c>
      <c r="R99" s="155" t="s">
        <v>289</v>
      </c>
      <c r="S99" s="155" t="s">
        <v>290</v>
      </c>
      <c r="T99" s="156">
        <f t="shared" si="9"/>
        <v>39</v>
      </c>
      <c r="U99" s="156" t="str">
        <f t="shared" si="10"/>
        <v>Administración!R39</v>
      </c>
      <c r="V99" s="156" t="str">
        <f t="shared" si="11"/>
        <v>Administración!E39</v>
      </c>
      <c r="W99" s="156" t="str">
        <f t="shared" si="12"/>
        <v>Administración!P39</v>
      </c>
      <c r="X99" s="156" t="str">
        <f t="shared" si="13"/>
        <v>Administración!Q39</v>
      </c>
      <c r="Y99" s="156"/>
      <c r="Z99" s="159"/>
      <c r="AA99" s="127"/>
      <c r="AB99" s="128"/>
    </row>
    <row r="100" spans="1:28">
      <c r="P100" s="146" t="s">
        <v>288</v>
      </c>
      <c r="Q100" s="146" t="s">
        <v>280</v>
      </c>
      <c r="R100" s="146" t="s">
        <v>289</v>
      </c>
      <c r="S100" s="146" t="s">
        <v>290</v>
      </c>
      <c r="T100" s="4">
        <f>T99+1</f>
        <v>40</v>
      </c>
      <c r="U100" s="4" t="str">
        <f t="shared" si="10"/>
        <v>Administración!R40</v>
      </c>
      <c r="V100" s="4" t="str">
        <f t="shared" si="11"/>
        <v>Administración!E40</v>
      </c>
      <c r="W100" s="4" t="str">
        <f t="shared" si="12"/>
        <v>Administración!P40</v>
      </c>
      <c r="X100" s="4" t="str">
        <f t="shared" si="13"/>
        <v>Administración!Q40</v>
      </c>
    </row>
    <row r="101" spans="1:28">
      <c r="P101" s="147" t="s">
        <v>282</v>
      </c>
      <c r="Q101" s="147" t="s">
        <v>280</v>
      </c>
      <c r="R101" s="147" t="s">
        <v>283</v>
      </c>
      <c r="S101" s="147" t="s">
        <v>284</v>
      </c>
      <c r="T101" s="4" t="e">
        <f>#REF!+1</f>
        <v>#REF!</v>
      </c>
      <c r="U101" s="4" t="e">
        <f t="shared" si="10"/>
        <v>#REF!</v>
      </c>
      <c r="V101" s="4" t="e">
        <f t="shared" si="11"/>
        <v>#REF!</v>
      </c>
      <c r="W101" s="4" t="e">
        <f t="shared" si="12"/>
        <v>#REF!</v>
      </c>
      <c r="X101" s="4" t="e">
        <f t="shared" si="13"/>
        <v>#REF!</v>
      </c>
    </row>
    <row r="102" spans="1:28">
      <c r="P102" s="147" t="s">
        <v>285</v>
      </c>
      <c r="Q102" s="147" t="s">
        <v>280</v>
      </c>
      <c r="R102" s="147" t="s">
        <v>286</v>
      </c>
      <c r="S102" s="147" t="s">
        <v>287</v>
      </c>
      <c r="T102" s="4" t="e">
        <f>#REF!+1</f>
        <v>#REF!</v>
      </c>
      <c r="U102" s="4" t="e">
        <f t="shared" si="10"/>
        <v>#REF!</v>
      </c>
      <c r="V102" s="4" t="e">
        <f t="shared" si="11"/>
        <v>#REF!</v>
      </c>
      <c r="W102" s="4" t="e">
        <f t="shared" si="12"/>
        <v>#REF!</v>
      </c>
      <c r="X102" s="4" t="e">
        <f t="shared" si="13"/>
        <v>#REF!</v>
      </c>
    </row>
    <row r="103" spans="1:28">
      <c r="P103" s="147" t="s">
        <v>288</v>
      </c>
      <c r="Q103" s="147" t="s">
        <v>280</v>
      </c>
      <c r="R103" s="147" t="s">
        <v>289</v>
      </c>
      <c r="S103" s="147" t="s">
        <v>290</v>
      </c>
      <c r="T103" s="4">
        <f t="shared" si="9"/>
        <v>41</v>
      </c>
      <c r="U103" s="4" t="str">
        <f t="shared" si="10"/>
        <v>Administración!R41</v>
      </c>
      <c r="V103" s="4" t="str">
        <f t="shared" si="11"/>
        <v>Administración!E41</v>
      </c>
      <c r="W103" s="4" t="str">
        <f t="shared" si="12"/>
        <v>Administración!P41</v>
      </c>
      <c r="X103" s="4" t="str">
        <f t="shared" si="13"/>
        <v>Administración!Q41</v>
      </c>
    </row>
    <row r="104" spans="1:28">
      <c r="P104" s="146" t="s">
        <v>282</v>
      </c>
      <c r="Q104" s="146" t="s">
        <v>280</v>
      </c>
      <c r="R104" s="146" t="s">
        <v>283</v>
      </c>
      <c r="S104" s="146" t="s">
        <v>284</v>
      </c>
      <c r="T104" s="4" t="e">
        <f t="shared" si="9"/>
        <v>#REF!</v>
      </c>
      <c r="U104" s="4" t="e">
        <f t="shared" si="10"/>
        <v>#REF!</v>
      </c>
      <c r="V104" s="4" t="e">
        <f t="shared" si="11"/>
        <v>#REF!</v>
      </c>
      <c r="W104" s="4" t="e">
        <f t="shared" si="12"/>
        <v>#REF!</v>
      </c>
      <c r="X104" s="4" t="e">
        <f t="shared" si="13"/>
        <v>#REF!</v>
      </c>
    </row>
    <row r="105" spans="1:28">
      <c r="P105" s="146" t="s">
        <v>285</v>
      </c>
      <c r="Q105" s="146" t="s">
        <v>280</v>
      </c>
      <c r="R105" s="146" t="s">
        <v>286</v>
      </c>
      <c r="S105" s="146" t="s">
        <v>287</v>
      </c>
      <c r="T105" s="4" t="e">
        <f t="shared" si="9"/>
        <v>#REF!</v>
      </c>
      <c r="U105" s="4" t="e">
        <f t="shared" si="10"/>
        <v>#REF!</v>
      </c>
      <c r="V105" s="4" t="e">
        <f t="shared" si="11"/>
        <v>#REF!</v>
      </c>
      <c r="W105" s="4" t="e">
        <f t="shared" si="12"/>
        <v>#REF!</v>
      </c>
      <c r="X105" s="4" t="e">
        <f t="shared" si="13"/>
        <v>#REF!</v>
      </c>
    </row>
    <row r="106" spans="1:28">
      <c r="P106" s="146" t="s">
        <v>288</v>
      </c>
      <c r="Q106" s="146" t="s">
        <v>280</v>
      </c>
      <c r="R106" s="146" t="s">
        <v>289</v>
      </c>
      <c r="S106" s="146" t="s">
        <v>290</v>
      </c>
      <c r="T106" s="4">
        <f t="shared" si="9"/>
        <v>42</v>
      </c>
      <c r="U106" s="4" t="str">
        <f t="shared" si="10"/>
        <v>Administración!R42</v>
      </c>
      <c r="V106" s="4" t="str">
        <f t="shared" si="11"/>
        <v>Administración!E42</v>
      </c>
      <c r="W106" s="4" t="str">
        <f t="shared" si="12"/>
        <v>Administración!P42</v>
      </c>
      <c r="X106" s="4" t="str">
        <f t="shared" si="13"/>
        <v>Administración!Q42</v>
      </c>
    </row>
    <row r="107" spans="1:28">
      <c r="P107" s="147" t="s">
        <v>282</v>
      </c>
      <c r="Q107" s="147" t="s">
        <v>280</v>
      </c>
      <c r="R107" s="147" t="s">
        <v>283</v>
      </c>
      <c r="S107" s="147" t="s">
        <v>284</v>
      </c>
      <c r="T107" s="4" t="e">
        <f t="shared" si="9"/>
        <v>#REF!</v>
      </c>
      <c r="U107" s="4" t="e">
        <f t="shared" si="10"/>
        <v>#REF!</v>
      </c>
      <c r="V107" s="4" t="e">
        <f t="shared" si="11"/>
        <v>#REF!</v>
      </c>
      <c r="W107" s="4" t="e">
        <f t="shared" si="12"/>
        <v>#REF!</v>
      </c>
      <c r="X107" s="4" t="e">
        <f t="shared" si="13"/>
        <v>#REF!</v>
      </c>
    </row>
    <row r="108" spans="1:28">
      <c r="P108" s="147" t="s">
        <v>285</v>
      </c>
      <c r="Q108" s="147" t="s">
        <v>280</v>
      </c>
      <c r="R108" s="147" t="s">
        <v>286</v>
      </c>
      <c r="S108" s="147" t="s">
        <v>287</v>
      </c>
      <c r="T108" s="4" t="e">
        <f t="shared" si="9"/>
        <v>#REF!</v>
      </c>
      <c r="U108" s="4" t="e">
        <f t="shared" si="10"/>
        <v>#REF!</v>
      </c>
      <c r="V108" s="4" t="e">
        <f t="shared" si="11"/>
        <v>#REF!</v>
      </c>
      <c r="W108" s="4" t="e">
        <f t="shared" si="12"/>
        <v>#REF!</v>
      </c>
      <c r="X108" s="4" t="e">
        <f t="shared" si="13"/>
        <v>#REF!</v>
      </c>
    </row>
    <row r="109" spans="1:28">
      <c r="P109" s="147" t="s">
        <v>288</v>
      </c>
      <c r="Q109" s="147" t="s">
        <v>280</v>
      </c>
      <c r="R109" s="147" t="s">
        <v>289</v>
      </c>
      <c r="S109" s="147" t="s">
        <v>290</v>
      </c>
      <c r="T109" s="4">
        <f t="shared" si="9"/>
        <v>43</v>
      </c>
      <c r="U109" s="4" t="str">
        <f t="shared" si="10"/>
        <v>Administración!R43</v>
      </c>
      <c r="V109" s="4" t="str">
        <f t="shared" si="11"/>
        <v>Administración!E43</v>
      </c>
      <c r="W109" s="4" t="str">
        <f t="shared" si="12"/>
        <v>Administración!P43</v>
      </c>
      <c r="X109" s="4" t="str">
        <f t="shared" si="13"/>
        <v>Administración!Q43</v>
      </c>
    </row>
    <row r="110" spans="1:28">
      <c r="P110" s="146" t="s">
        <v>282</v>
      </c>
      <c r="Q110" s="146" t="s">
        <v>280</v>
      </c>
      <c r="R110" s="146" t="s">
        <v>283</v>
      </c>
      <c r="S110" s="146" t="s">
        <v>284</v>
      </c>
      <c r="T110" s="4" t="e">
        <f t="shared" si="9"/>
        <v>#REF!</v>
      </c>
      <c r="U110" s="4" t="e">
        <f t="shared" si="10"/>
        <v>#REF!</v>
      </c>
      <c r="V110" s="4" t="e">
        <f t="shared" si="11"/>
        <v>#REF!</v>
      </c>
      <c r="W110" s="4" t="e">
        <f t="shared" si="12"/>
        <v>#REF!</v>
      </c>
      <c r="X110" s="4" t="e">
        <f t="shared" si="13"/>
        <v>#REF!</v>
      </c>
    </row>
    <row r="111" spans="1:28">
      <c r="P111" s="146" t="s">
        <v>285</v>
      </c>
      <c r="Q111" s="146" t="s">
        <v>280</v>
      </c>
      <c r="R111" s="146" t="s">
        <v>286</v>
      </c>
      <c r="S111" s="146" t="s">
        <v>287</v>
      </c>
      <c r="T111" s="4" t="e">
        <f t="shared" si="9"/>
        <v>#REF!</v>
      </c>
      <c r="U111" s="4" t="e">
        <f t="shared" si="10"/>
        <v>#REF!</v>
      </c>
      <c r="V111" s="4" t="e">
        <f t="shared" si="11"/>
        <v>#REF!</v>
      </c>
      <c r="W111" s="4" t="e">
        <f t="shared" si="12"/>
        <v>#REF!</v>
      </c>
      <c r="X111" s="4" t="e">
        <f t="shared" si="13"/>
        <v>#REF!</v>
      </c>
    </row>
    <row r="112" spans="1:28">
      <c r="P112" s="146" t="s">
        <v>288</v>
      </c>
      <c r="Q112" s="146" t="s">
        <v>280</v>
      </c>
      <c r="R112" s="146" t="s">
        <v>289</v>
      </c>
      <c r="S112" s="146" t="s">
        <v>290</v>
      </c>
      <c r="T112" s="4">
        <f t="shared" si="9"/>
        <v>44</v>
      </c>
      <c r="U112" s="4" t="str">
        <f t="shared" si="10"/>
        <v>Administración!R44</v>
      </c>
      <c r="V112" s="4" t="str">
        <f t="shared" si="11"/>
        <v>Administración!E44</v>
      </c>
      <c r="W112" s="4" t="str">
        <f t="shared" si="12"/>
        <v>Administración!P44</v>
      </c>
      <c r="X112" s="4" t="str">
        <f t="shared" si="13"/>
        <v>Administración!Q44</v>
      </c>
    </row>
    <row r="113" spans="16:24">
      <c r="P113" s="147" t="s">
        <v>282</v>
      </c>
      <c r="Q113" s="147" t="s">
        <v>280</v>
      </c>
      <c r="R113" s="147" t="s">
        <v>283</v>
      </c>
      <c r="S113" s="147" t="s">
        <v>284</v>
      </c>
      <c r="T113" s="4" t="e">
        <f t="shared" si="9"/>
        <v>#REF!</v>
      </c>
      <c r="U113" s="4" t="e">
        <f t="shared" si="10"/>
        <v>#REF!</v>
      </c>
      <c r="V113" s="4" t="e">
        <f t="shared" si="11"/>
        <v>#REF!</v>
      </c>
      <c r="W113" s="4" t="e">
        <f t="shared" si="12"/>
        <v>#REF!</v>
      </c>
      <c r="X113" s="4" t="e">
        <f t="shared" si="13"/>
        <v>#REF!</v>
      </c>
    </row>
    <row r="114" spans="16:24">
      <c r="P114" s="147" t="s">
        <v>285</v>
      </c>
      <c r="Q114" s="147" t="s">
        <v>280</v>
      </c>
      <c r="R114" s="147" t="s">
        <v>286</v>
      </c>
      <c r="S114" s="147" t="s">
        <v>287</v>
      </c>
      <c r="T114" s="4" t="e">
        <f t="shared" si="9"/>
        <v>#REF!</v>
      </c>
      <c r="U114" s="4" t="e">
        <f t="shared" si="10"/>
        <v>#REF!</v>
      </c>
      <c r="V114" s="4" t="e">
        <f t="shared" si="11"/>
        <v>#REF!</v>
      </c>
      <c r="W114" s="4" t="e">
        <f t="shared" si="12"/>
        <v>#REF!</v>
      </c>
      <c r="X114" s="4" t="e">
        <f t="shared" si="13"/>
        <v>#REF!</v>
      </c>
    </row>
    <row r="115" spans="16:24">
      <c r="P115" s="147" t="s">
        <v>288</v>
      </c>
      <c r="Q115" s="147" t="s">
        <v>280</v>
      </c>
      <c r="R115" s="147" t="s">
        <v>289</v>
      </c>
      <c r="S115" s="147" t="s">
        <v>290</v>
      </c>
      <c r="T115" s="4">
        <f t="shared" si="9"/>
        <v>45</v>
      </c>
      <c r="U115" s="4" t="str">
        <f t="shared" si="10"/>
        <v>Administración!R45</v>
      </c>
      <c r="V115" s="4" t="str">
        <f t="shared" si="11"/>
        <v>Administración!E45</v>
      </c>
      <c r="W115" s="4" t="str">
        <f t="shared" si="12"/>
        <v>Administración!P45</v>
      </c>
      <c r="X115" s="4" t="str">
        <f t="shared" si="13"/>
        <v>Administración!Q45</v>
      </c>
    </row>
    <row r="116" spans="16:24">
      <c r="P116" s="146" t="s">
        <v>282</v>
      </c>
      <c r="Q116" s="146" t="s">
        <v>280</v>
      </c>
      <c r="R116" s="146" t="s">
        <v>283</v>
      </c>
      <c r="S116" s="146" t="s">
        <v>284</v>
      </c>
      <c r="T116" s="4" t="e">
        <f t="shared" si="9"/>
        <v>#REF!</v>
      </c>
      <c r="U116" s="4" t="e">
        <f t="shared" si="10"/>
        <v>#REF!</v>
      </c>
      <c r="V116" s="4" t="e">
        <f t="shared" si="11"/>
        <v>#REF!</v>
      </c>
      <c r="W116" s="4" t="e">
        <f t="shared" si="12"/>
        <v>#REF!</v>
      </c>
      <c r="X116" s="4" t="e">
        <f t="shared" si="13"/>
        <v>#REF!</v>
      </c>
    </row>
    <row r="117" spans="16:24">
      <c r="P117" s="146" t="s">
        <v>285</v>
      </c>
      <c r="Q117" s="146" t="s">
        <v>280</v>
      </c>
      <c r="R117" s="146" t="s">
        <v>286</v>
      </c>
      <c r="S117" s="146" t="s">
        <v>287</v>
      </c>
      <c r="T117" s="4" t="e">
        <f t="shared" si="9"/>
        <v>#REF!</v>
      </c>
      <c r="U117" s="4" t="e">
        <f t="shared" si="10"/>
        <v>#REF!</v>
      </c>
      <c r="V117" s="4" t="e">
        <f t="shared" si="11"/>
        <v>#REF!</v>
      </c>
      <c r="W117" s="4" t="e">
        <f t="shared" si="12"/>
        <v>#REF!</v>
      </c>
      <c r="X117" s="4" t="e">
        <f t="shared" si="13"/>
        <v>#REF!</v>
      </c>
    </row>
    <row r="118" spans="16:24">
      <c r="P118" s="146" t="s">
        <v>288</v>
      </c>
      <c r="Q118" s="146" t="s">
        <v>280</v>
      </c>
      <c r="R118" s="146" t="s">
        <v>289</v>
      </c>
      <c r="S118" s="146" t="s">
        <v>290</v>
      </c>
      <c r="T118" s="4">
        <f t="shared" si="9"/>
        <v>46</v>
      </c>
      <c r="U118" s="4" t="str">
        <f t="shared" si="10"/>
        <v>Administración!R46</v>
      </c>
      <c r="V118" s="4" t="str">
        <f t="shared" si="11"/>
        <v>Administración!E46</v>
      </c>
      <c r="W118" s="4" t="str">
        <f t="shared" si="12"/>
        <v>Administración!P46</v>
      </c>
      <c r="X118" s="4" t="str">
        <f t="shared" si="13"/>
        <v>Administración!Q46</v>
      </c>
    </row>
    <row r="119" spans="16:24">
      <c r="P119" s="147" t="s">
        <v>282</v>
      </c>
      <c r="Q119" s="147" t="s">
        <v>280</v>
      </c>
      <c r="R119" s="147" t="s">
        <v>283</v>
      </c>
      <c r="S119" s="147" t="s">
        <v>284</v>
      </c>
      <c r="T119" s="4" t="e">
        <f t="shared" si="9"/>
        <v>#REF!</v>
      </c>
      <c r="U119" s="4" t="e">
        <f t="shared" si="10"/>
        <v>#REF!</v>
      </c>
      <c r="V119" s="4" t="e">
        <f t="shared" si="11"/>
        <v>#REF!</v>
      </c>
      <c r="W119" s="4" t="e">
        <f t="shared" si="12"/>
        <v>#REF!</v>
      </c>
      <c r="X119" s="4" t="e">
        <f t="shared" si="13"/>
        <v>#REF!</v>
      </c>
    </row>
    <row r="120" spans="16:24">
      <c r="P120" s="147" t="s">
        <v>285</v>
      </c>
      <c r="Q120" s="147" t="s">
        <v>280</v>
      </c>
      <c r="R120" s="147" t="s">
        <v>286</v>
      </c>
      <c r="S120" s="147" t="s">
        <v>287</v>
      </c>
      <c r="T120" s="4" t="e">
        <f t="shared" si="9"/>
        <v>#REF!</v>
      </c>
      <c r="U120" s="4" t="e">
        <f t="shared" si="10"/>
        <v>#REF!</v>
      </c>
      <c r="V120" s="4" t="e">
        <f t="shared" si="11"/>
        <v>#REF!</v>
      </c>
      <c r="W120" s="4" t="e">
        <f t="shared" si="12"/>
        <v>#REF!</v>
      </c>
      <c r="X120" s="4" t="e">
        <f t="shared" si="13"/>
        <v>#REF!</v>
      </c>
    </row>
    <row r="121" spans="16:24">
      <c r="P121" s="147" t="s">
        <v>288</v>
      </c>
      <c r="Q121" s="147" t="s">
        <v>280</v>
      </c>
      <c r="R121" s="147" t="s">
        <v>289</v>
      </c>
      <c r="S121" s="147" t="s">
        <v>290</v>
      </c>
      <c r="T121" s="4">
        <f t="shared" si="9"/>
        <v>47</v>
      </c>
      <c r="U121" s="4" t="str">
        <f t="shared" si="10"/>
        <v>Administración!R47</v>
      </c>
      <c r="V121" s="4" t="str">
        <f t="shared" si="11"/>
        <v>Administración!E47</v>
      </c>
      <c r="W121" s="4" t="str">
        <f t="shared" si="12"/>
        <v>Administración!P47</v>
      </c>
      <c r="X121" s="4" t="str">
        <f t="shared" si="13"/>
        <v>Administración!Q47</v>
      </c>
    </row>
    <row r="122" spans="16:24">
      <c r="P122" s="146" t="s">
        <v>282</v>
      </c>
      <c r="Q122" s="146" t="s">
        <v>280</v>
      </c>
      <c r="R122" s="146" t="s">
        <v>283</v>
      </c>
      <c r="S122" s="146" t="s">
        <v>284</v>
      </c>
      <c r="T122" s="4" t="e">
        <f t="shared" si="9"/>
        <v>#REF!</v>
      </c>
      <c r="U122" s="4" t="e">
        <f t="shared" si="10"/>
        <v>#REF!</v>
      </c>
      <c r="V122" s="4" t="e">
        <f t="shared" si="11"/>
        <v>#REF!</v>
      </c>
      <c r="W122" s="4" t="e">
        <f t="shared" si="12"/>
        <v>#REF!</v>
      </c>
      <c r="X122" s="4" t="e">
        <f t="shared" si="13"/>
        <v>#REF!</v>
      </c>
    </row>
    <row r="123" spans="16:24">
      <c r="P123" s="146" t="s">
        <v>285</v>
      </c>
      <c r="Q123" s="146" t="s">
        <v>280</v>
      </c>
      <c r="R123" s="146" t="s">
        <v>286</v>
      </c>
      <c r="S123" s="146" t="s">
        <v>287</v>
      </c>
      <c r="T123" s="4" t="e">
        <f t="shared" si="9"/>
        <v>#REF!</v>
      </c>
      <c r="U123" s="4" t="e">
        <f t="shared" si="10"/>
        <v>#REF!</v>
      </c>
      <c r="V123" s="4" t="e">
        <f t="shared" si="11"/>
        <v>#REF!</v>
      </c>
      <c r="W123" s="4" t="e">
        <f t="shared" si="12"/>
        <v>#REF!</v>
      </c>
      <c r="X123" s="4" t="e">
        <f t="shared" si="13"/>
        <v>#REF!</v>
      </c>
    </row>
    <row r="124" spans="16:24">
      <c r="P124" s="146" t="s">
        <v>288</v>
      </c>
      <c r="Q124" s="146" t="s">
        <v>280</v>
      </c>
      <c r="R124" s="146" t="s">
        <v>289</v>
      </c>
      <c r="S124" s="146" t="s">
        <v>290</v>
      </c>
      <c r="T124" s="4">
        <f t="shared" si="9"/>
        <v>48</v>
      </c>
      <c r="U124" s="4" t="str">
        <f t="shared" si="10"/>
        <v>Administración!R48</v>
      </c>
      <c r="V124" s="4" t="str">
        <f t="shared" si="11"/>
        <v>Administración!E48</v>
      </c>
      <c r="W124" s="4" t="str">
        <f t="shared" si="12"/>
        <v>Administración!P48</v>
      </c>
      <c r="X124" s="4" t="str">
        <f t="shared" si="13"/>
        <v>Administración!Q48</v>
      </c>
    </row>
    <row r="125" spans="16:24">
      <c r="P125" s="147" t="s">
        <v>282</v>
      </c>
      <c r="Q125" s="147" t="s">
        <v>280</v>
      </c>
      <c r="R125" s="147" t="s">
        <v>283</v>
      </c>
      <c r="S125" s="147" t="s">
        <v>284</v>
      </c>
      <c r="T125" s="4" t="e">
        <f t="shared" si="9"/>
        <v>#REF!</v>
      </c>
      <c r="U125" s="4" t="e">
        <f t="shared" si="10"/>
        <v>#REF!</v>
      </c>
      <c r="V125" s="4" t="e">
        <f t="shared" si="11"/>
        <v>#REF!</v>
      </c>
      <c r="W125" s="4" t="e">
        <f t="shared" si="12"/>
        <v>#REF!</v>
      </c>
      <c r="X125" s="4" t="e">
        <f t="shared" si="13"/>
        <v>#REF!</v>
      </c>
    </row>
    <row r="126" spans="16:24">
      <c r="P126" s="147" t="s">
        <v>285</v>
      </c>
      <c r="Q126" s="147" t="s">
        <v>280</v>
      </c>
      <c r="R126" s="147" t="s">
        <v>286</v>
      </c>
      <c r="S126" s="147" t="s">
        <v>287</v>
      </c>
      <c r="T126" s="4" t="e">
        <f t="shared" si="9"/>
        <v>#REF!</v>
      </c>
      <c r="U126" s="4" t="e">
        <f t="shared" si="10"/>
        <v>#REF!</v>
      </c>
      <c r="V126" s="4" t="e">
        <f t="shared" si="11"/>
        <v>#REF!</v>
      </c>
      <c r="W126" s="4" t="e">
        <f t="shared" si="12"/>
        <v>#REF!</v>
      </c>
      <c r="X126" s="4" t="e">
        <f t="shared" si="13"/>
        <v>#REF!</v>
      </c>
    </row>
    <row r="127" spans="16:24">
      <c r="P127" s="147" t="s">
        <v>288</v>
      </c>
      <c r="Q127" s="147" t="s">
        <v>280</v>
      </c>
      <c r="R127" s="147" t="s">
        <v>289</v>
      </c>
      <c r="S127" s="147" t="s">
        <v>290</v>
      </c>
      <c r="T127" s="4">
        <f t="shared" si="9"/>
        <v>49</v>
      </c>
      <c r="U127" s="4" t="str">
        <f t="shared" si="10"/>
        <v>Administración!R49</v>
      </c>
      <c r="V127" s="4" t="str">
        <f t="shared" si="11"/>
        <v>Administración!E49</v>
      </c>
      <c r="W127" s="4" t="str">
        <f t="shared" si="12"/>
        <v>Administración!P49</v>
      </c>
      <c r="X127" s="4" t="str">
        <f t="shared" si="13"/>
        <v>Administración!Q49</v>
      </c>
    </row>
    <row r="128" spans="16:24">
      <c r="P128" s="146" t="s">
        <v>282</v>
      </c>
      <c r="Q128" s="146" t="s">
        <v>280</v>
      </c>
      <c r="R128" s="146" t="s">
        <v>283</v>
      </c>
      <c r="S128" s="146" t="s">
        <v>284</v>
      </c>
      <c r="T128" s="4" t="e">
        <f t="shared" si="9"/>
        <v>#REF!</v>
      </c>
      <c r="U128" s="4" t="e">
        <f t="shared" si="10"/>
        <v>#REF!</v>
      </c>
      <c r="V128" s="4" t="e">
        <f t="shared" si="11"/>
        <v>#REF!</v>
      </c>
      <c r="W128" s="4" t="e">
        <f t="shared" si="12"/>
        <v>#REF!</v>
      </c>
      <c r="X128" s="4" t="e">
        <f t="shared" si="13"/>
        <v>#REF!</v>
      </c>
    </row>
    <row r="129" spans="16:24">
      <c r="P129" s="146" t="s">
        <v>285</v>
      </c>
      <c r="Q129" s="146" t="s">
        <v>280</v>
      </c>
      <c r="R129" s="146" t="s">
        <v>286</v>
      </c>
      <c r="S129" s="146" t="s">
        <v>287</v>
      </c>
      <c r="T129" s="4" t="e">
        <f t="shared" si="9"/>
        <v>#REF!</v>
      </c>
      <c r="U129" s="4" t="e">
        <f t="shared" si="10"/>
        <v>#REF!</v>
      </c>
      <c r="V129" s="4" t="e">
        <f t="shared" si="11"/>
        <v>#REF!</v>
      </c>
      <c r="W129" s="4" t="e">
        <f t="shared" si="12"/>
        <v>#REF!</v>
      </c>
      <c r="X129" s="4" t="e">
        <f t="shared" si="13"/>
        <v>#REF!</v>
      </c>
    </row>
    <row r="130" spans="16:24">
      <c r="P130" s="146" t="s">
        <v>288</v>
      </c>
      <c r="Q130" s="146" t="s">
        <v>280</v>
      </c>
      <c r="R130" s="146" t="s">
        <v>289</v>
      </c>
      <c r="S130" s="146" t="s">
        <v>290</v>
      </c>
      <c r="T130" s="4">
        <f t="shared" si="9"/>
        <v>50</v>
      </c>
      <c r="U130" s="4" t="str">
        <f t="shared" si="10"/>
        <v>Administración!R50</v>
      </c>
      <c r="V130" s="4" t="str">
        <f t="shared" si="11"/>
        <v>Administración!E50</v>
      </c>
      <c r="W130" s="4" t="str">
        <f t="shared" si="12"/>
        <v>Administración!P50</v>
      </c>
      <c r="X130" s="4" t="str">
        <f t="shared" si="13"/>
        <v>Administración!Q50</v>
      </c>
    </row>
    <row r="131" spans="16:24">
      <c r="P131" s="147" t="s">
        <v>282</v>
      </c>
      <c r="Q131" s="147" t="s">
        <v>280</v>
      </c>
      <c r="R131" s="147" t="s">
        <v>283</v>
      </c>
      <c r="S131" s="147" t="s">
        <v>284</v>
      </c>
      <c r="T131" s="4" t="e">
        <f t="shared" si="9"/>
        <v>#REF!</v>
      </c>
      <c r="U131" s="4" t="e">
        <f t="shared" si="10"/>
        <v>#REF!</v>
      </c>
      <c r="V131" s="4" t="e">
        <f t="shared" si="11"/>
        <v>#REF!</v>
      </c>
      <c r="W131" s="4" t="e">
        <f t="shared" si="12"/>
        <v>#REF!</v>
      </c>
      <c r="X131" s="4" t="e">
        <f t="shared" si="13"/>
        <v>#REF!</v>
      </c>
    </row>
    <row r="132" spans="16:24">
      <c r="P132" s="147" t="s">
        <v>285</v>
      </c>
      <c r="Q132" s="147" t="s">
        <v>280</v>
      </c>
      <c r="R132" s="147" t="s">
        <v>286</v>
      </c>
      <c r="S132" s="147" t="s">
        <v>287</v>
      </c>
      <c r="T132" s="4" t="e">
        <f t="shared" si="9"/>
        <v>#REF!</v>
      </c>
      <c r="U132" s="4" t="e">
        <f t="shared" si="10"/>
        <v>#REF!</v>
      </c>
      <c r="V132" s="4" t="e">
        <f t="shared" si="11"/>
        <v>#REF!</v>
      </c>
      <c r="W132" s="4" t="e">
        <f t="shared" si="12"/>
        <v>#REF!</v>
      </c>
      <c r="X132" s="4" t="e">
        <f t="shared" si="13"/>
        <v>#REF!</v>
      </c>
    </row>
    <row r="133" spans="16:24">
      <c r="P133" s="147" t="s">
        <v>288</v>
      </c>
      <c r="Q133" s="147" t="s">
        <v>280</v>
      </c>
      <c r="R133" s="147" t="s">
        <v>289</v>
      </c>
      <c r="S133" s="147" t="s">
        <v>290</v>
      </c>
      <c r="T133" s="4">
        <f t="shared" si="9"/>
        <v>51</v>
      </c>
      <c r="U133" s="4" t="str">
        <f t="shared" si="10"/>
        <v>Administración!R51</v>
      </c>
      <c r="V133" s="4" t="str">
        <f t="shared" si="11"/>
        <v>Administración!E51</v>
      </c>
      <c r="W133" s="4" t="str">
        <f t="shared" si="12"/>
        <v>Administración!P51</v>
      </c>
      <c r="X133" s="4" t="str">
        <f t="shared" si="13"/>
        <v>Administración!Q51</v>
      </c>
    </row>
    <row r="134" spans="16:24">
      <c r="P134" s="146" t="s">
        <v>282</v>
      </c>
      <c r="Q134" s="146" t="s">
        <v>280</v>
      </c>
      <c r="R134" s="146" t="s">
        <v>283</v>
      </c>
      <c r="S134" s="146" t="s">
        <v>284</v>
      </c>
      <c r="T134" s="4" t="e">
        <f t="shared" si="9"/>
        <v>#REF!</v>
      </c>
      <c r="U134" s="4" t="e">
        <f t="shared" si="10"/>
        <v>#REF!</v>
      </c>
      <c r="V134" s="4" t="e">
        <f t="shared" si="11"/>
        <v>#REF!</v>
      </c>
      <c r="W134" s="4" t="e">
        <f t="shared" si="12"/>
        <v>#REF!</v>
      </c>
      <c r="X134" s="4" t="e">
        <f t="shared" si="13"/>
        <v>#REF!</v>
      </c>
    </row>
    <row r="135" spans="16:24">
      <c r="P135" s="146" t="s">
        <v>285</v>
      </c>
      <c r="Q135" s="146" t="s">
        <v>280</v>
      </c>
      <c r="R135" s="146" t="s">
        <v>286</v>
      </c>
      <c r="S135" s="146" t="s">
        <v>287</v>
      </c>
      <c r="T135" s="4" t="e">
        <f t="shared" si="9"/>
        <v>#REF!</v>
      </c>
      <c r="U135" s="4" t="e">
        <f t="shared" si="10"/>
        <v>#REF!</v>
      </c>
      <c r="V135" s="4" t="e">
        <f t="shared" si="11"/>
        <v>#REF!</v>
      </c>
      <c r="W135" s="4" t="e">
        <f t="shared" si="12"/>
        <v>#REF!</v>
      </c>
      <c r="X135" s="4" t="e">
        <f t="shared" si="13"/>
        <v>#REF!</v>
      </c>
    </row>
    <row r="136" spans="16:24">
      <c r="P136" s="146" t="s">
        <v>288</v>
      </c>
      <c r="Q136" s="146" t="s">
        <v>280</v>
      </c>
      <c r="R136" s="146" t="s">
        <v>289</v>
      </c>
      <c r="S136" s="146" t="s">
        <v>290</v>
      </c>
      <c r="T136" s="4">
        <f t="shared" si="9"/>
        <v>52</v>
      </c>
      <c r="U136" s="4" t="str">
        <f t="shared" si="10"/>
        <v>Administración!R52</v>
      </c>
      <c r="V136" s="4" t="str">
        <f t="shared" si="11"/>
        <v>Administración!E52</v>
      </c>
      <c r="W136" s="4" t="str">
        <f t="shared" si="12"/>
        <v>Administración!P52</v>
      </c>
      <c r="X136" s="4" t="str">
        <f t="shared" si="13"/>
        <v>Administración!Q52</v>
      </c>
    </row>
    <row r="137" spans="16:24">
      <c r="P137" s="147" t="s">
        <v>282</v>
      </c>
      <c r="Q137" s="147" t="s">
        <v>280</v>
      </c>
      <c r="R137" s="147" t="s">
        <v>283</v>
      </c>
      <c r="S137" s="147" t="s">
        <v>284</v>
      </c>
      <c r="T137" s="4" t="e">
        <f t="shared" si="9"/>
        <v>#REF!</v>
      </c>
      <c r="U137" s="4" t="e">
        <f t="shared" si="10"/>
        <v>#REF!</v>
      </c>
      <c r="V137" s="4" t="e">
        <f t="shared" si="11"/>
        <v>#REF!</v>
      </c>
      <c r="W137" s="4" t="e">
        <f t="shared" si="12"/>
        <v>#REF!</v>
      </c>
      <c r="X137" s="4" t="e">
        <f t="shared" si="13"/>
        <v>#REF!</v>
      </c>
    </row>
    <row r="138" spans="16:24">
      <c r="P138" s="147" t="s">
        <v>285</v>
      </c>
      <c r="Q138" s="147" t="s">
        <v>280</v>
      </c>
      <c r="R138" s="147" t="s">
        <v>286</v>
      </c>
      <c r="S138" s="147" t="s">
        <v>287</v>
      </c>
      <c r="T138" s="4" t="e">
        <f t="shared" si="9"/>
        <v>#REF!</v>
      </c>
      <c r="U138" s="4" t="e">
        <f t="shared" si="10"/>
        <v>#REF!</v>
      </c>
      <c r="V138" s="4" t="e">
        <f t="shared" si="11"/>
        <v>#REF!</v>
      </c>
      <c r="W138" s="4" t="e">
        <f t="shared" si="12"/>
        <v>#REF!</v>
      </c>
      <c r="X138" s="4" t="e">
        <f t="shared" si="13"/>
        <v>#REF!</v>
      </c>
    </row>
    <row r="139" spans="16:24">
      <c r="P139" s="147" t="s">
        <v>288</v>
      </c>
      <c r="Q139" s="147" t="s">
        <v>280</v>
      </c>
      <c r="R139" s="147" t="s">
        <v>289</v>
      </c>
      <c r="S139" s="147" t="s">
        <v>290</v>
      </c>
      <c r="T139" s="4">
        <f t="shared" si="9"/>
        <v>53</v>
      </c>
      <c r="U139" s="4" t="str">
        <f t="shared" si="10"/>
        <v>Administración!R53</v>
      </c>
      <c r="V139" s="4" t="str">
        <f t="shared" si="11"/>
        <v>Administración!E53</v>
      </c>
      <c r="W139" s="4" t="str">
        <f t="shared" si="12"/>
        <v>Administración!P53</v>
      </c>
      <c r="X139" s="4" t="str">
        <f t="shared" si="13"/>
        <v>Administración!Q53</v>
      </c>
    </row>
    <row r="140" spans="16:24">
      <c r="P140" s="146" t="s">
        <v>282</v>
      </c>
      <c r="Q140" s="146" t="s">
        <v>280</v>
      </c>
      <c r="R140" s="146" t="s">
        <v>283</v>
      </c>
      <c r="S140" s="146" t="s">
        <v>284</v>
      </c>
      <c r="T140" s="4" t="e">
        <f t="shared" ref="T140:T184" si="14">T137+1</f>
        <v>#REF!</v>
      </c>
      <c r="U140" s="4" t="e">
        <f t="shared" si="10"/>
        <v>#REF!</v>
      </c>
      <c r="V140" s="4" t="e">
        <f t="shared" si="11"/>
        <v>#REF!</v>
      </c>
      <c r="W140" s="4" t="e">
        <f t="shared" si="12"/>
        <v>#REF!</v>
      </c>
      <c r="X140" s="4" t="e">
        <f t="shared" si="13"/>
        <v>#REF!</v>
      </c>
    </row>
    <row r="141" spans="16:24">
      <c r="P141" s="146" t="s">
        <v>285</v>
      </c>
      <c r="Q141" s="146" t="s">
        <v>280</v>
      </c>
      <c r="R141" s="146" t="s">
        <v>286</v>
      </c>
      <c r="S141" s="146" t="s">
        <v>287</v>
      </c>
      <c r="T141" s="4" t="e">
        <f t="shared" si="14"/>
        <v>#REF!</v>
      </c>
      <c r="U141" s="4" t="e">
        <f t="shared" si="10"/>
        <v>#REF!</v>
      </c>
      <c r="V141" s="4" t="e">
        <f t="shared" si="11"/>
        <v>#REF!</v>
      </c>
      <c r="W141" s="4" t="e">
        <f t="shared" si="12"/>
        <v>#REF!</v>
      </c>
      <c r="X141" s="4" t="e">
        <f t="shared" si="13"/>
        <v>#REF!</v>
      </c>
    </row>
    <row r="142" spans="16:24">
      <c r="P142" s="146" t="s">
        <v>288</v>
      </c>
      <c r="Q142" s="146" t="s">
        <v>280</v>
      </c>
      <c r="R142" s="146" t="s">
        <v>289</v>
      </c>
      <c r="S142" s="146" t="s">
        <v>290</v>
      </c>
      <c r="T142" s="4">
        <f t="shared" si="14"/>
        <v>54</v>
      </c>
      <c r="U142" s="4" t="str">
        <f t="shared" ref="U142:U184" si="15">CONCATENATE(P142,T142)</f>
        <v>Administración!R54</v>
      </c>
      <c r="V142" s="4" t="str">
        <f t="shared" ref="V142:V184" si="16">CONCATENATE(Q142,T142)</f>
        <v>Administración!E54</v>
      </c>
      <c r="W142" s="4" t="str">
        <f t="shared" ref="W142:W184" si="17">CONCATENATE(R142,T142)</f>
        <v>Administración!P54</v>
      </c>
      <c r="X142" s="4" t="str">
        <f t="shared" ref="X142:X184" si="18">CONCATENATE(S142,T142)</f>
        <v>Administración!Q54</v>
      </c>
    </row>
    <row r="143" spans="16:24">
      <c r="P143" s="147" t="s">
        <v>282</v>
      </c>
      <c r="Q143" s="147" t="s">
        <v>280</v>
      </c>
      <c r="R143" s="147" t="s">
        <v>283</v>
      </c>
      <c r="S143" s="147" t="s">
        <v>284</v>
      </c>
      <c r="T143" s="4" t="e">
        <f t="shared" si="14"/>
        <v>#REF!</v>
      </c>
      <c r="U143" s="4" t="e">
        <f t="shared" si="15"/>
        <v>#REF!</v>
      </c>
      <c r="V143" s="4" t="e">
        <f t="shared" si="16"/>
        <v>#REF!</v>
      </c>
      <c r="W143" s="4" t="e">
        <f t="shared" si="17"/>
        <v>#REF!</v>
      </c>
      <c r="X143" s="4" t="e">
        <f t="shared" si="18"/>
        <v>#REF!</v>
      </c>
    </row>
    <row r="144" spans="16:24">
      <c r="P144" s="147" t="s">
        <v>285</v>
      </c>
      <c r="Q144" s="147" t="s">
        <v>280</v>
      </c>
      <c r="R144" s="147" t="s">
        <v>286</v>
      </c>
      <c r="S144" s="147" t="s">
        <v>287</v>
      </c>
      <c r="T144" s="4" t="e">
        <f t="shared" si="14"/>
        <v>#REF!</v>
      </c>
      <c r="U144" s="4" t="e">
        <f t="shared" si="15"/>
        <v>#REF!</v>
      </c>
      <c r="V144" s="4" t="e">
        <f t="shared" si="16"/>
        <v>#REF!</v>
      </c>
      <c r="W144" s="4" t="e">
        <f t="shared" si="17"/>
        <v>#REF!</v>
      </c>
      <c r="X144" s="4" t="e">
        <f t="shared" si="18"/>
        <v>#REF!</v>
      </c>
    </row>
    <row r="145" spans="16:24">
      <c r="P145" s="147" t="s">
        <v>288</v>
      </c>
      <c r="Q145" s="147" t="s">
        <v>280</v>
      </c>
      <c r="R145" s="147" t="s">
        <v>289</v>
      </c>
      <c r="S145" s="147" t="s">
        <v>290</v>
      </c>
      <c r="T145" s="4">
        <f t="shared" si="14"/>
        <v>55</v>
      </c>
      <c r="U145" s="4" t="str">
        <f t="shared" si="15"/>
        <v>Administración!R55</v>
      </c>
      <c r="V145" s="4" t="str">
        <f t="shared" si="16"/>
        <v>Administración!E55</v>
      </c>
      <c r="W145" s="4" t="str">
        <f t="shared" si="17"/>
        <v>Administración!P55</v>
      </c>
      <c r="X145" s="4" t="str">
        <f t="shared" si="18"/>
        <v>Administración!Q55</v>
      </c>
    </row>
    <row r="146" spans="16:24">
      <c r="P146" s="146" t="s">
        <v>282</v>
      </c>
      <c r="Q146" s="146" t="s">
        <v>280</v>
      </c>
      <c r="R146" s="146" t="s">
        <v>283</v>
      </c>
      <c r="S146" s="146" t="s">
        <v>284</v>
      </c>
      <c r="T146" s="4" t="e">
        <f t="shared" si="14"/>
        <v>#REF!</v>
      </c>
      <c r="U146" s="4" t="e">
        <f t="shared" si="15"/>
        <v>#REF!</v>
      </c>
      <c r="V146" s="4" t="e">
        <f t="shared" si="16"/>
        <v>#REF!</v>
      </c>
      <c r="W146" s="4" t="e">
        <f t="shared" si="17"/>
        <v>#REF!</v>
      </c>
      <c r="X146" s="4" t="e">
        <f t="shared" si="18"/>
        <v>#REF!</v>
      </c>
    </row>
    <row r="147" spans="16:24">
      <c r="P147" s="146" t="s">
        <v>285</v>
      </c>
      <c r="Q147" s="146" t="s">
        <v>280</v>
      </c>
      <c r="R147" s="146" t="s">
        <v>286</v>
      </c>
      <c r="S147" s="146" t="s">
        <v>287</v>
      </c>
      <c r="T147" s="4" t="e">
        <f t="shared" si="14"/>
        <v>#REF!</v>
      </c>
      <c r="U147" s="4" t="e">
        <f t="shared" si="15"/>
        <v>#REF!</v>
      </c>
      <c r="V147" s="4" t="e">
        <f t="shared" si="16"/>
        <v>#REF!</v>
      </c>
      <c r="W147" s="4" t="e">
        <f t="shared" si="17"/>
        <v>#REF!</v>
      </c>
      <c r="X147" s="4" t="e">
        <f t="shared" si="18"/>
        <v>#REF!</v>
      </c>
    </row>
    <row r="148" spans="16:24">
      <c r="P148" s="146" t="s">
        <v>288</v>
      </c>
      <c r="Q148" s="146" t="s">
        <v>280</v>
      </c>
      <c r="R148" s="146" t="s">
        <v>289</v>
      </c>
      <c r="S148" s="146" t="s">
        <v>290</v>
      </c>
      <c r="T148" s="4">
        <f t="shared" si="14"/>
        <v>56</v>
      </c>
      <c r="U148" s="4" t="str">
        <f t="shared" si="15"/>
        <v>Administración!R56</v>
      </c>
      <c r="V148" s="4" t="str">
        <f t="shared" si="16"/>
        <v>Administración!E56</v>
      </c>
      <c r="W148" s="4" t="str">
        <f t="shared" si="17"/>
        <v>Administración!P56</v>
      </c>
      <c r="X148" s="4" t="str">
        <f t="shared" si="18"/>
        <v>Administración!Q56</v>
      </c>
    </row>
    <row r="149" spans="16:24">
      <c r="P149" s="147" t="s">
        <v>282</v>
      </c>
      <c r="Q149" s="147" t="s">
        <v>280</v>
      </c>
      <c r="R149" s="147" t="s">
        <v>283</v>
      </c>
      <c r="S149" s="147" t="s">
        <v>284</v>
      </c>
      <c r="T149" s="4" t="e">
        <f t="shared" si="14"/>
        <v>#REF!</v>
      </c>
      <c r="U149" s="4" t="e">
        <f t="shared" si="15"/>
        <v>#REF!</v>
      </c>
      <c r="V149" s="4" t="e">
        <f t="shared" si="16"/>
        <v>#REF!</v>
      </c>
      <c r="W149" s="4" t="e">
        <f t="shared" si="17"/>
        <v>#REF!</v>
      </c>
      <c r="X149" s="4" t="e">
        <f t="shared" si="18"/>
        <v>#REF!</v>
      </c>
    </row>
    <row r="150" spans="16:24">
      <c r="P150" s="147" t="s">
        <v>285</v>
      </c>
      <c r="Q150" s="147" t="s">
        <v>280</v>
      </c>
      <c r="R150" s="147" t="s">
        <v>286</v>
      </c>
      <c r="S150" s="147" t="s">
        <v>287</v>
      </c>
      <c r="T150" s="4" t="e">
        <f t="shared" si="14"/>
        <v>#REF!</v>
      </c>
      <c r="U150" s="4" t="e">
        <f t="shared" si="15"/>
        <v>#REF!</v>
      </c>
      <c r="V150" s="4" t="e">
        <f t="shared" si="16"/>
        <v>#REF!</v>
      </c>
      <c r="W150" s="4" t="e">
        <f t="shared" si="17"/>
        <v>#REF!</v>
      </c>
      <c r="X150" s="4" t="e">
        <f t="shared" si="18"/>
        <v>#REF!</v>
      </c>
    </row>
    <row r="151" spans="16:24">
      <c r="P151" s="147" t="s">
        <v>288</v>
      </c>
      <c r="Q151" s="147" t="s">
        <v>280</v>
      </c>
      <c r="R151" s="147" t="s">
        <v>289</v>
      </c>
      <c r="S151" s="147" t="s">
        <v>290</v>
      </c>
      <c r="T151" s="4">
        <f t="shared" si="14"/>
        <v>57</v>
      </c>
      <c r="U151" s="4" t="str">
        <f t="shared" si="15"/>
        <v>Administración!R57</v>
      </c>
      <c r="V151" s="4" t="str">
        <f t="shared" si="16"/>
        <v>Administración!E57</v>
      </c>
      <c r="W151" s="4" t="str">
        <f t="shared" si="17"/>
        <v>Administración!P57</v>
      </c>
      <c r="X151" s="4" t="str">
        <f t="shared" si="18"/>
        <v>Administración!Q57</v>
      </c>
    </row>
    <row r="152" spans="16:24">
      <c r="P152" s="146" t="s">
        <v>282</v>
      </c>
      <c r="Q152" s="146" t="s">
        <v>280</v>
      </c>
      <c r="R152" s="146" t="s">
        <v>283</v>
      </c>
      <c r="S152" s="146" t="s">
        <v>284</v>
      </c>
      <c r="T152" s="4" t="e">
        <f t="shared" si="14"/>
        <v>#REF!</v>
      </c>
      <c r="U152" s="4" t="e">
        <f t="shared" si="15"/>
        <v>#REF!</v>
      </c>
      <c r="V152" s="4" t="e">
        <f t="shared" si="16"/>
        <v>#REF!</v>
      </c>
      <c r="W152" s="4" t="e">
        <f t="shared" si="17"/>
        <v>#REF!</v>
      </c>
      <c r="X152" s="4" t="e">
        <f t="shared" si="18"/>
        <v>#REF!</v>
      </c>
    </row>
    <row r="153" spans="16:24">
      <c r="P153" s="146" t="s">
        <v>285</v>
      </c>
      <c r="Q153" s="146" t="s">
        <v>280</v>
      </c>
      <c r="R153" s="146" t="s">
        <v>286</v>
      </c>
      <c r="S153" s="146" t="s">
        <v>287</v>
      </c>
      <c r="T153" s="4" t="e">
        <f t="shared" si="14"/>
        <v>#REF!</v>
      </c>
      <c r="U153" s="4" t="e">
        <f t="shared" si="15"/>
        <v>#REF!</v>
      </c>
      <c r="V153" s="4" t="e">
        <f t="shared" si="16"/>
        <v>#REF!</v>
      </c>
      <c r="W153" s="4" t="e">
        <f t="shared" si="17"/>
        <v>#REF!</v>
      </c>
      <c r="X153" s="4" t="e">
        <f t="shared" si="18"/>
        <v>#REF!</v>
      </c>
    </row>
    <row r="154" spans="16:24">
      <c r="P154" s="146" t="s">
        <v>288</v>
      </c>
      <c r="Q154" s="146" t="s">
        <v>280</v>
      </c>
      <c r="R154" s="146" t="s">
        <v>289</v>
      </c>
      <c r="S154" s="146" t="s">
        <v>290</v>
      </c>
      <c r="T154" s="4">
        <f t="shared" si="14"/>
        <v>58</v>
      </c>
      <c r="U154" s="4" t="str">
        <f t="shared" si="15"/>
        <v>Administración!R58</v>
      </c>
      <c r="V154" s="4" t="str">
        <f t="shared" si="16"/>
        <v>Administración!E58</v>
      </c>
      <c r="W154" s="4" t="str">
        <f t="shared" si="17"/>
        <v>Administración!P58</v>
      </c>
      <c r="X154" s="4" t="str">
        <f t="shared" si="18"/>
        <v>Administración!Q58</v>
      </c>
    </row>
    <row r="155" spans="16:24">
      <c r="P155" s="147" t="s">
        <v>282</v>
      </c>
      <c r="Q155" s="147" t="s">
        <v>280</v>
      </c>
      <c r="R155" s="147" t="s">
        <v>283</v>
      </c>
      <c r="S155" s="147" t="s">
        <v>284</v>
      </c>
      <c r="T155" s="4" t="e">
        <f t="shared" si="14"/>
        <v>#REF!</v>
      </c>
      <c r="U155" s="4" t="e">
        <f t="shared" si="15"/>
        <v>#REF!</v>
      </c>
      <c r="V155" s="4" t="e">
        <f t="shared" si="16"/>
        <v>#REF!</v>
      </c>
      <c r="W155" s="4" t="e">
        <f t="shared" si="17"/>
        <v>#REF!</v>
      </c>
      <c r="X155" s="4" t="e">
        <f t="shared" si="18"/>
        <v>#REF!</v>
      </c>
    </row>
    <row r="156" spans="16:24">
      <c r="P156" s="147" t="s">
        <v>285</v>
      </c>
      <c r="Q156" s="147" t="s">
        <v>280</v>
      </c>
      <c r="R156" s="147" t="s">
        <v>286</v>
      </c>
      <c r="S156" s="147" t="s">
        <v>287</v>
      </c>
      <c r="T156" s="4" t="e">
        <f t="shared" si="14"/>
        <v>#REF!</v>
      </c>
      <c r="U156" s="4" t="e">
        <f t="shared" si="15"/>
        <v>#REF!</v>
      </c>
      <c r="V156" s="4" t="e">
        <f t="shared" si="16"/>
        <v>#REF!</v>
      </c>
      <c r="W156" s="4" t="e">
        <f t="shared" si="17"/>
        <v>#REF!</v>
      </c>
      <c r="X156" s="4" t="e">
        <f t="shared" si="18"/>
        <v>#REF!</v>
      </c>
    </row>
    <row r="157" spans="16:24">
      <c r="P157" s="147" t="s">
        <v>288</v>
      </c>
      <c r="Q157" s="147" t="s">
        <v>280</v>
      </c>
      <c r="R157" s="147" t="s">
        <v>289</v>
      </c>
      <c r="S157" s="147" t="s">
        <v>290</v>
      </c>
      <c r="T157" s="4">
        <f t="shared" si="14"/>
        <v>59</v>
      </c>
      <c r="U157" s="4" t="str">
        <f t="shared" si="15"/>
        <v>Administración!R59</v>
      </c>
      <c r="V157" s="4" t="str">
        <f t="shared" si="16"/>
        <v>Administración!E59</v>
      </c>
      <c r="W157" s="4" t="str">
        <f t="shared" si="17"/>
        <v>Administración!P59</v>
      </c>
      <c r="X157" s="4" t="str">
        <f t="shared" si="18"/>
        <v>Administración!Q59</v>
      </c>
    </row>
    <row r="158" spans="16:24">
      <c r="P158" s="146" t="s">
        <v>282</v>
      </c>
      <c r="Q158" s="146" t="s">
        <v>280</v>
      </c>
      <c r="R158" s="146" t="s">
        <v>283</v>
      </c>
      <c r="S158" s="146" t="s">
        <v>284</v>
      </c>
      <c r="T158" s="4" t="e">
        <f t="shared" si="14"/>
        <v>#REF!</v>
      </c>
      <c r="U158" s="4" t="e">
        <f t="shared" si="15"/>
        <v>#REF!</v>
      </c>
      <c r="V158" s="4" t="e">
        <f t="shared" si="16"/>
        <v>#REF!</v>
      </c>
      <c r="W158" s="4" t="e">
        <f t="shared" si="17"/>
        <v>#REF!</v>
      </c>
      <c r="X158" s="4" t="e">
        <f t="shared" si="18"/>
        <v>#REF!</v>
      </c>
    </row>
    <row r="159" spans="16:24">
      <c r="P159" s="146" t="s">
        <v>285</v>
      </c>
      <c r="Q159" s="146" t="s">
        <v>280</v>
      </c>
      <c r="R159" s="146" t="s">
        <v>286</v>
      </c>
      <c r="S159" s="146" t="s">
        <v>287</v>
      </c>
      <c r="T159" s="4" t="e">
        <f t="shared" si="14"/>
        <v>#REF!</v>
      </c>
      <c r="U159" s="4" t="e">
        <f t="shared" si="15"/>
        <v>#REF!</v>
      </c>
      <c r="V159" s="4" t="e">
        <f t="shared" si="16"/>
        <v>#REF!</v>
      </c>
      <c r="W159" s="4" t="e">
        <f t="shared" si="17"/>
        <v>#REF!</v>
      </c>
      <c r="X159" s="4" t="e">
        <f t="shared" si="18"/>
        <v>#REF!</v>
      </c>
    </row>
    <row r="160" spans="16:24">
      <c r="P160" s="146" t="s">
        <v>288</v>
      </c>
      <c r="Q160" s="146" t="s">
        <v>280</v>
      </c>
      <c r="R160" s="146" t="s">
        <v>289</v>
      </c>
      <c r="S160" s="146" t="s">
        <v>290</v>
      </c>
      <c r="T160" s="4">
        <f t="shared" si="14"/>
        <v>60</v>
      </c>
      <c r="U160" s="4" t="str">
        <f t="shared" si="15"/>
        <v>Administración!R60</v>
      </c>
      <c r="V160" s="4" t="str">
        <f t="shared" si="16"/>
        <v>Administración!E60</v>
      </c>
      <c r="W160" s="4" t="str">
        <f t="shared" si="17"/>
        <v>Administración!P60</v>
      </c>
      <c r="X160" s="4" t="str">
        <f t="shared" si="18"/>
        <v>Administración!Q60</v>
      </c>
    </row>
    <row r="161" spans="16:24">
      <c r="P161" s="147" t="s">
        <v>282</v>
      </c>
      <c r="Q161" s="147" t="s">
        <v>280</v>
      </c>
      <c r="R161" s="147" t="s">
        <v>283</v>
      </c>
      <c r="S161" s="147" t="s">
        <v>284</v>
      </c>
      <c r="T161" s="4" t="e">
        <f t="shared" si="14"/>
        <v>#REF!</v>
      </c>
      <c r="U161" s="4" t="e">
        <f t="shared" si="15"/>
        <v>#REF!</v>
      </c>
      <c r="V161" s="4" t="e">
        <f t="shared" si="16"/>
        <v>#REF!</v>
      </c>
      <c r="W161" s="4" t="e">
        <f t="shared" si="17"/>
        <v>#REF!</v>
      </c>
      <c r="X161" s="4" t="e">
        <f t="shared" si="18"/>
        <v>#REF!</v>
      </c>
    </row>
    <row r="162" spans="16:24">
      <c r="P162" s="147" t="s">
        <v>285</v>
      </c>
      <c r="Q162" s="147" t="s">
        <v>280</v>
      </c>
      <c r="R162" s="147" t="s">
        <v>286</v>
      </c>
      <c r="S162" s="147" t="s">
        <v>287</v>
      </c>
      <c r="T162" s="4" t="e">
        <f t="shared" si="14"/>
        <v>#REF!</v>
      </c>
      <c r="U162" s="4" t="e">
        <f t="shared" si="15"/>
        <v>#REF!</v>
      </c>
      <c r="V162" s="4" t="e">
        <f t="shared" si="16"/>
        <v>#REF!</v>
      </c>
      <c r="W162" s="4" t="e">
        <f t="shared" si="17"/>
        <v>#REF!</v>
      </c>
      <c r="X162" s="4" t="e">
        <f t="shared" si="18"/>
        <v>#REF!</v>
      </c>
    </row>
    <row r="163" spans="16:24">
      <c r="P163" s="147" t="s">
        <v>288</v>
      </c>
      <c r="Q163" s="147" t="s">
        <v>280</v>
      </c>
      <c r="R163" s="147" t="s">
        <v>289</v>
      </c>
      <c r="S163" s="147" t="s">
        <v>290</v>
      </c>
      <c r="T163" s="4">
        <f t="shared" si="14"/>
        <v>61</v>
      </c>
      <c r="U163" s="4" t="str">
        <f t="shared" si="15"/>
        <v>Administración!R61</v>
      </c>
      <c r="V163" s="4" t="str">
        <f t="shared" si="16"/>
        <v>Administración!E61</v>
      </c>
      <c r="W163" s="4" t="str">
        <f t="shared" si="17"/>
        <v>Administración!P61</v>
      </c>
      <c r="X163" s="4" t="str">
        <f t="shared" si="18"/>
        <v>Administración!Q61</v>
      </c>
    </row>
    <row r="164" spans="16:24">
      <c r="P164" s="146" t="s">
        <v>282</v>
      </c>
      <c r="Q164" s="146" t="s">
        <v>280</v>
      </c>
      <c r="R164" s="146" t="s">
        <v>283</v>
      </c>
      <c r="S164" s="146" t="s">
        <v>284</v>
      </c>
      <c r="T164" s="4" t="e">
        <f t="shared" si="14"/>
        <v>#REF!</v>
      </c>
      <c r="U164" s="4" t="e">
        <f t="shared" si="15"/>
        <v>#REF!</v>
      </c>
      <c r="V164" s="4" t="e">
        <f t="shared" si="16"/>
        <v>#REF!</v>
      </c>
      <c r="W164" s="4" t="e">
        <f t="shared" si="17"/>
        <v>#REF!</v>
      </c>
      <c r="X164" s="4" t="e">
        <f t="shared" si="18"/>
        <v>#REF!</v>
      </c>
    </row>
    <row r="165" spans="16:24">
      <c r="P165" s="146" t="s">
        <v>285</v>
      </c>
      <c r="Q165" s="146" t="s">
        <v>280</v>
      </c>
      <c r="R165" s="146" t="s">
        <v>286</v>
      </c>
      <c r="S165" s="146" t="s">
        <v>287</v>
      </c>
      <c r="T165" s="4" t="e">
        <f t="shared" si="14"/>
        <v>#REF!</v>
      </c>
      <c r="U165" s="4" t="e">
        <f t="shared" si="15"/>
        <v>#REF!</v>
      </c>
      <c r="V165" s="4" t="e">
        <f t="shared" si="16"/>
        <v>#REF!</v>
      </c>
      <c r="W165" s="4" t="e">
        <f t="shared" si="17"/>
        <v>#REF!</v>
      </c>
      <c r="X165" s="4" t="e">
        <f t="shared" si="18"/>
        <v>#REF!</v>
      </c>
    </row>
    <row r="166" spans="16:24">
      <c r="P166" s="146" t="s">
        <v>288</v>
      </c>
      <c r="Q166" s="146" t="s">
        <v>280</v>
      </c>
      <c r="R166" s="146" t="s">
        <v>289</v>
      </c>
      <c r="S166" s="146" t="s">
        <v>290</v>
      </c>
      <c r="T166" s="4">
        <f t="shared" si="14"/>
        <v>62</v>
      </c>
      <c r="U166" s="4" t="str">
        <f t="shared" si="15"/>
        <v>Administración!R62</v>
      </c>
      <c r="V166" s="4" t="str">
        <f t="shared" si="16"/>
        <v>Administración!E62</v>
      </c>
      <c r="W166" s="4" t="str">
        <f t="shared" si="17"/>
        <v>Administración!P62</v>
      </c>
      <c r="X166" s="4" t="str">
        <f t="shared" si="18"/>
        <v>Administración!Q62</v>
      </c>
    </row>
    <row r="167" spans="16:24">
      <c r="P167" s="147" t="s">
        <v>282</v>
      </c>
      <c r="Q167" s="147" t="s">
        <v>280</v>
      </c>
      <c r="R167" s="147" t="s">
        <v>283</v>
      </c>
      <c r="S167" s="147" t="s">
        <v>284</v>
      </c>
      <c r="T167" s="4" t="e">
        <f t="shared" si="14"/>
        <v>#REF!</v>
      </c>
      <c r="U167" s="4" t="e">
        <f t="shared" si="15"/>
        <v>#REF!</v>
      </c>
      <c r="V167" s="4" t="e">
        <f t="shared" si="16"/>
        <v>#REF!</v>
      </c>
      <c r="W167" s="4" t="e">
        <f t="shared" si="17"/>
        <v>#REF!</v>
      </c>
      <c r="X167" s="4" t="e">
        <f t="shared" si="18"/>
        <v>#REF!</v>
      </c>
    </row>
    <row r="168" spans="16:24">
      <c r="P168" s="147" t="s">
        <v>285</v>
      </c>
      <c r="Q168" s="147" t="s">
        <v>280</v>
      </c>
      <c r="R168" s="147" t="s">
        <v>286</v>
      </c>
      <c r="S168" s="147" t="s">
        <v>287</v>
      </c>
      <c r="T168" s="4" t="e">
        <f t="shared" si="14"/>
        <v>#REF!</v>
      </c>
      <c r="U168" s="4" t="e">
        <f t="shared" si="15"/>
        <v>#REF!</v>
      </c>
      <c r="V168" s="4" t="e">
        <f t="shared" si="16"/>
        <v>#REF!</v>
      </c>
      <c r="W168" s="4" t="e">
        <f t="shared" si="17"/>
        <v>#REF!</v>
      </c>
      <c r="X168" s="4" t="e">
        <f t="shared" si="18"/>
        <v>#REF!</v>
      </c>
    </row>
    <row r="169" spans="16:24">
      <c r="P169" s="147" t="s">
        <v>288</v>
      </c>
      <c r="Q169" s="147" t="s">
        <v>280</v>
      </c>
      <c r="R169" s="147" t="s">
        <v>289</v>
      </c>
      <c r="S169" s="147" t="s">
        <v>290</v>
      </c>
      <c r="T169" s="4">
        <f t="shared" si="14"/>
        <v>63</v>
      </c>
      <c r="U169" s="4" t="str">
        <f t="shared" si="15"/>
        <v>Administración!R63</v>
      </c>
      <c r="V169" s="4" t="str">
        <f t="shared" si="16"/>
        <v>Administración!E63</v>
      </c>
      <c r="W169" s="4" t="str">
        <f t="shared" si="17"/>
        <v>Administración!P63</v>
      </c>
      <c r="X169" s="4" t="str">
        <f t="shared" si="18"/>
        <v>Administración!Q63</v>
      </c>
    </row>
    <row r="170" spans="16:24">
      <c r="P170" s="146" t="s">
        <v>282</v>
      </c>
      <c r="Q170" s="146" t="s">
        <v>280</v>
      </c>
      <c r="R170" s="146" t="s">
        <v>283</v>
      </c>
      <c r="S170" s="146" t="s">
        <v>284</v>
      </c>
      <c r="T170" s="4" t="e">
        <f t="shared" si="14"/>
        <v>#REF!</v>
      </c>
      <c r="U170" s="4" t="e">
        <f t="shared" si="15"/>
        <v>#REF!</v>
      </c>
      <c r="V170" s="4" t="e">
        <f t="shared" si="16"/>
        <v>#REF!</v>
      </c>
      <c r="W170" s="4" t="e">
        <f t="shared" si="17"/>
        <v>#REF!</v>
      </c>
      <c r="X170" s="4" t="e">
        <f t="shared" si="18"/>
        <v>#REF!</v>
      </c>
    </row>
    <row r="171" spans="16:24">
      <c r="P171" s="146" t="s">
        <v>285</v>
      </c>
      <c r="Q171" s="146" t="s">
        <v>280</v>
      </c>
      <c r="R171" s="146" t="s">
        <v>286</v>
      </c>
      <c r="S171" s="146" t="s">
        <v>287</v>
      </c>
      <c r="T171" s="4" t="e">
        <f t="shared" si="14"/>
        <v>#REF!</v>
      </c>
      <c r="U171" s="4" t="e">
        <f t="shared" si="15"/>
        <v>#REF!</v>
      </c>
      <c r="V171" s="4" t="e">
        <f t="shared" si="16"/>
        <v>#REF!</v>
      </c>
      <c r="W171" s="4" t="e">
        <f t="shared" si="17"/>
        <v>#REF!</v>
      </c>
      <c r="X171" s="4" t="e">
        <f t="shared" si="18"/>
        <v>#REF!</v>
      </c>
    </row>
    <row r="172" spans="16:24">
      <c r="P172" s="146" t="s">
        <v>288</v>
      </c>
      <c r="Q172" s="146" t="s">
        <v>280</v>
      </c>
      <c r="R172" s="146" t="s">
        <v>289</v>
      </c>
      <c r="S172" s="146" t="s">
        <v>290</v>
      </c>
      <c r="T172" s="4">
        <f t="shared" si="14"/>
        <v>64</v>
      </c>
      <c r="U172" s="4" t="str">
        <f t="shared" si="15"/>
        <v>Administración!R64</v>
      </c>
      <c r="V172" s="4" t="str">
        <f t="shared" si="16"/>
        <v>Administración!E64</v>
      </c>
      <c r="W172" s="4" t="str">
        <f t="shared" si="17"/>
        <v>Administración!P64</v>
      </c>
      <c r="X172" s="4" t="str">
        <f t="shared" si="18"/>
        <v>Administración!Q64</v>
      </c>
    </row>
    <row r="173" spans="16:24">
      <c r="P173" s="147" t="s">
        <v>282</v>
      </c>
      <c r="Q173" s="147" t="s">
        <v>280</v>
      </c>
      <c r="R173" s="147" t="s">
        <v>283</v>
      </c>
      <c r="S173" s="147" t="s">
        <v>284</v>
      </c>
      <c r="T173" s="4" t="e">
        <f t="shared" si="14"/>
        <v>#REF!</v>
      </c>
      <c r="U173" s="4" t="e">
        <f t="shared" si="15"/>
        <v>#REF!</v>
      </c>
      <c r="V173" s="4" t="e">
        <f t="shared" si="16"/>
        <v>#REF!</v>
      </c>
      <c r="W173" s="4" t="e">
        <f t="shared" si="17"/>
        <v>#REF!</v>
      </c>
      <c r="X173" s="4" t="e">
        <f t="shared" si="18"/>
        <v>#REF!</v>
      </c>
    </row>
    <row r="174" spans="16:24">
      <c r="P174" s="147" t="s">
        <v>285</v>
      </c>
      <c r="Q174" s="147" t="s">
        <v>280</v>
      </c>
      <c r="R174" s="147" t="s">
        <v>286</v>
      </c>
      <c r="S174" s="147" t="s">
        <v>287</v>
      </c>
      <c r="T174" s="4" t="e">
        <f t="shared" si="14"/>
        <v>#REF!</v>
      </c>
      <c r="U174" s="4" t="e">
        <f t="shared" si="15"/>
        <v>#REF!</v>
      </c>
      <c r="V174" s="4" t="e">
        <f t="shared" si="16"/>
        <v>#REF!</v>
      </c>
      <c r="W174" s="4" t="e">
        <f t="shared" si="17"/>
        <v>#REF!</v>
      </c>
      <c r="X174" s="4" t="e">
        <f t="shared" si="18"/>
        <v>#REF!</v>
      </c>
    </row>
    <row r="175" spans="16:24">
      <c r="P175" s="147" t="s">
        <v>288</v>
      </c>
      <c r="Q175" s="147" t="s">
        <v>280</v>
      </c>
      <c r="R175" s="147" t="s">
        <v>289</v>
      </c>
      <c r="S175" s="147" t="s">
        <v>290</v>
      </c>
      <c r="T175" s="4">
        <f t="shared" si="14"/>
        <v>65</v>
      </c>
      <c r="U175" s="4" t="str">
        <f t="shared" si="15"/>
        <v>Administración!R65</v>
      </c>
      <c r="V175" s="4" t="str">
        <f t="shared" si="16"/>
        <v>Administración!E65</v>
      </c>
      <c r="W175" s="4" t="str">
        <f t="shared" si="17"/>
        <v>Administración!P65</v>
      </c>
      <c r="X175" s="4" t="str">
        <f t="shared" si="18"/>
        <v>Administración!Q65</v>
      </c>
    </row>
    <row r="176" spans="16:24">
      <c r="P176" s="146" t="s">
        <v>282</v>
      </c>
      <c r="Q176" s="146" t="s">
        <v>280</v>
      </c>
      <c r="R176" s="146" t="s">
        <v>283</v>
      </c>
      <c r="S176" s="146" t="s">
        <v>284</v>
      </c>
      <c r="T176" s="4" t="e">
        <f t="shared" si="14"/>
        <v>#REF!</v>
      </c>
      <c r="U176" s="4" t="e">
        <f t="shared" si="15"/>
        <v>#REF!</v>
      </c>
      <c r="V176" s="4" t="e">
        <f t="shared" si="16"/>
        <v>#REF!</v>
      </c>
      <c r="W176" s="4" t="e">
        <f t="shared" si="17"/>
        <v>#REF!</v>
      </c>
      <c r="X176" s="4" t="e">
        <f t="shared" si="18"/>
        <v>#REF!</v>
      </c>
    </row>
    <row r="177" spans="16:24">
      <c r="P177" s="146" t="s">
        <v>285</v>
      </c>
      <c r="Q177" s="146" t="s">
        <v>280</v>
      </c>
      <c r="R177" s="146" t="s">
        <v>286</v>
      </c>
      <c r="S177" s="146" t="s">
        <v>287</v>
      </c>
      <c r="T177" s="4" t="e">
        <f t="shared" si="14"/>
        <v>#REF!</v>
      </c>
      <c r="U177" s="4" t="e">
        <f t="shared" si="15"/>
        <v>#REF!</v>
      </c>
      <c r="V177" s="4" t="e">
        <f t="shared" si="16"/>
        <v>#REF!</v>
      </c>
      <c r="W177" s="4" t="e">
        <f t="shared" si="17"/>
        <v>#REF!</v>
      </c>
      <c r="X177" s="4" t="e">
        <f t="shared" si="18"/>
        <v>#REF!</v>
      </c>
    </row>
    <row r="178" spans="16:24">
      <c r="P178" s="146" t="s">
        <v>288</v>
      </c>
      <c r="Q178" s="146" t="s">
        <v>280</v>
      </c>
      <c r="R178" s="146" t="s">
        <v>289</v>
      </c>
      <c r="S178" s="146" t="s">
        <v>290</v>
      </c>
      <c r="T178" s="4">
        <f t="shared" si="14"/>
        <v>66</v>
      </c>
      <c r="U178" s="4" t="str">
        <f t="shared" si="15"/>
        <v>Administración!R66</v>
      </c>
      <c r="V178" s="4" t="str">
        <f t="shared" si="16"/>
        <v>Administración!E66</v>
      </c>
      <c r="W178" s="4" t="str">
        <f t="shared" si="17"/>
        <v>Administración!P66</v>
      </c>
      <c r="X178" s="4" t="str">
        <f t="shared" si="18"/>
        <v>Administración!Q66</v>
      </c>
    </row>
    <row r="179" spans="16:24">
      <c r="P179" s="147" t="s">
        <v>282</v>
      </c>
      <c r="Q179" s="147" t="s">
        <v>280</v>
      </c>
      <c r="R179" s="147" t="s">
        <v>283</v>
      </c>
      <c r="S179" s="147" t="s">
        <v>284</v>
      </c>
      <c r="T179" s="4" t="e">
        <f t="shared" si="14"/>
        <v>#REF!</v>
      </c>
      <c r="U179" s="4" t="e">
        <f t="shared" si="15"/>
        <v>#REF!</v>
      </c>
      <c r="V179" s="4" t="e">
        <f t="shared" si="16"/>
        <v>#REF!</v>
      </c>
      <c r="W179" s="4" t="e">
        <f t="shared" si="17"/>
        <v>#REF!</v>
      </c>
      <c r="X179" s="4" t="e">
        <f t="shared" si="18"/>
        <v>#REF!</v>
      </c>
    </row>
    <row r="180" spans="16:24">
      <c r="P180" s="147" t="s">
        <v>285</v>
      </c>
      <c r="Q180" s="147" t="s">
        <v>280</v>
      </c>
      <c r="R180" s="147" t="s">
        <v>286</v>
      </c>
      <c r="S180" s="147" t="s">
        <v>287</v>
      </c>
      <c r="T180" s="4" t="e">
        <f t="shared" si="14"/>
        <v>#REF!</v>
      </c>
      <c r="U180" s="4" t="e">
        <f t="shared" si="15"/>
        <v>#REF!</v>
      </c>
      <c r="V180" s="4" t="e">
        <f t="shared" si="16"/>
        <v>#REF!</v>
      </c>
      <c r="W180" s="4" t="e">
        <f t="shared" si="17"/>
        <v>#REF!</v>
      </c>
      <c r="X180" s="4" t="e">
        <f t="shared" si="18"/>
        <v>#REF!</v>
      </c>
    </row>
    <row r="181" spans="16:24">
      <c r="P181" s="147" t="s">
        <v>288</v>
      </c>
      <c r="Q181" s="147" t="s">
        <v>280</v>
      </c>
      <c r="R181" s="147" t="s">
        <v>289</v>
      </c>
      <c r="S181" s="147" t="s">
        <v>290</v>
      </c>
      <c r="T181" s="4">
        <f t="shared" si="14"/>
        <v>67</v>
      </c>
      <c r="U181" s="4" t="str">
        <f t="shared" si="15"/>
        <v>Administración!R67</v>
      </c>
      <c r="V181" s="4" t="str">
        <f t="shared" si="16"/>
        <v>Administración!E67</v>
      </c>
      <c r="W181" s="4" t="str">
        <f t="shared" si="17"/>
        <v>Administración!P67</v>
      </c>
      <c r="X181" s="4" t="str">
        <f t="shared" si="18"/>
        <v>Administración!Q67</v>
      </c>
    </row>
    <row r="182" spans="16:24">
      <c r="P182" s="146" t="s">
        <v>282</v>
      </c>
      <c r="Q182" s="146" t="s">
        <v>280</v>
      </c>
      <c r="R182" s="146" t="s">
        <v>283</v>
      </c>
      <c r="S182" s="146" t="s">
        <v>284</v>
      </c>
      <c r="T182" s="4" t="e">
        <f t="shared" si="14"/>
        <v>#REF!</v>
      </c>
      <c r="U182" s="4" t="e">
        <f t="shared" si="15"/>
        <v>#REF!</v>
      </c>
      <c r="V182" s="4" t="e">
        <f t="shared" si="16"/>
        <v>#REF!</v>
      </c>
      <c r="W182" s="4" t="e">
        <f t="shared" si="17"/>
        <v>#REF!</v>
      </c>
      <c r="X182" s="4" t="e">
        <f t="shared" si="18"/>
        <v>#REF!</v>
      </c>
    </row>
    <row r="183" spans="16:24">
      <c r="P183" s="146" t="s">
        <v>285</v>
      </c>
      <c r="Q183" s="146" t="s">
        <v>280</v>
      </c>
      <c r="R183" s="146" t="s">
        <v>286</v>
      </c>
      <c r="S183" s="146" t="s">
        <v>287</v>
      </c>
      <c r="T183" s="4" t="e">
        <f t="shared" si="14"/>
        <v>#REF!</v>
      </c>
      <c r="U183" s="4" t="e">
        <f t="shared" si="15"/>
        <v>#REF!</v>
      </c>
      <c r="V183" s="4" t="e">
        <f t="shared" si="16"/>
        <v>#REF!</v>
      </c>
      <c r="W183" s="4" t="e">
        <f t="shared" si="17"/>
        <v>#REF!</v>
      </c>
      <c r="X183" s="4" t="e">
        <f t="shared" si="18"/>
        <v>#REF!</v>
      </c>
    </row>
    <row r="184" spans="16:24">
      <c r="P184" s="146" t="s">
        <v>288</v>
      </c>
      <c r="Q184" s="146" t="s">
        <v>280</v>
      </c>
      <c r="R184" s="146" t="s">
        <v>289</v>
      </c>
      <c r="S184" s="146" t="s">
        <v>290</v>
      </c>
      <c r="T184" s="4">
        <f t="shared" si="14"/>
        <v>68</v>
      </c>
      <c r="U184" s="4" t="str">
        <f t="shared" si="15"/>
        <v>Administración!R68</v>
      </c>
      <c r="V184" s="4" t="str">
        <f t="shared" si="16"/>
        <v>Administración!E68</v>
      </c>
      <c r="W184" s="4" t="str">
        <f t="shared" si="17"/>
        <v>Administración!P68</v>
      </c>
      <c r="X184" s="4" t="str">
        <f t="shared" si="18"/>
        <v>Administración!Q68</v>
      </c>
    </row>
    <row r="185" spans="16:24">
      <c r="P185" s="147"/>
      <c r="Q185" s="147"/>
      <c r="R185" s="147"/>
      <c r="S185" s="147"/>
    </row>
    <row r="186" spans="16:24">
      <c r="P186" s="147"/>
      <c r="Q186" s="147"/>
      <c r="R186" s="147"/>
      <c r="S186" s="147"/>
    </row>
    <row r="187" spans="16:24">
      <c r="P187" s="147"/>
      <c r="Q187" s="147"/>
      <c r="R187" s="147"/>
      <c r="S187" s="147"/>
    </row>
  </sheetData>
  <sheetProtection algorithmName="SHA-512" hashValue="h8puQSmZGbaAVvoqK8sFfpI9IQqocAktN40Vf3NdJZDNsqFhg4hQZJk/HnaRRZ2qDeTbBfT6T+rf7MdzMrk7jQ==" saltValue="AI8wmE/aB7bQEhoUhqRjug==" spinCount="100000" sheet="1" formatColumns="0" formatRows="0" insertRows="0" sort="0" autoFilter="0"/>
  <mergeCells count="16">
    <mergeCell ref="A7:AB7"/>
    <mergeCell ref="A8:A9"/>
    <mergeCell ref="B8:B9"/>
    <mergeCell ref="C8:C9"/>
    <mergeCell ref="D8:D9"/>
    <mergeCell ref="E8:E9"/>
    <mergeCell ref="F8:F9"/>
    <mergeCell ref="G8:G9"/>
    <mergeCell ref="H8:H9"/>
    <mergeCell ref="I8:I9"/>
    <mergeCell ref="J8:J9"/>
    <mergeCell ref="K8:K9"/>
    <mergeCell ref="N8:N9"/>
    <mergeCell ref="Z8:Z9"/>
    <mergeCell ref="AA8:AA9"/>
    <mergeCell ref="AB8:AB9"/>
  </mergeCells>
  <conditionalFormatting sqref="A1 T13 T185:Y187 U10:Y184 T17:T184 P100:S100 A8:G8 A100:G1048576 L1:M6 O10:T12 O16:O187 O188:Y1048576 O1:Y6 AC1:XFD1048576 O8:Y9 L8:M1048576 F10:G99">
    <cfRule type="containsErrors" dxfId="164" priority="207">
      <formula>ISERROR(A1)</formula>
    </cfRule>
  </conditionalFormatting>
  <conditionalFormatting sqref="A1 T13 T185:Y187 U10:Y184 T17:T184 P100:S100 A8:G8 A100:G1048576 L1:M6 O1:Y6 O10:T12 O16:O187 O188:Y1048576 AC1:XFD1048576 O8:Y9 L8:M1048576 F10:G99">
    <cfRule type="containsErrors" dxfId="163" priority="204">
      <formula>ISERROR(A1)</formula>
    </cfRule>
  </conditionalFormatting>
  <conditionalFormatting sqref="T14:T16">
    <cfRule type="containsErrors" dxfId="162" priority="200">
      <formula>ISERROR(T14)</formula>
    </cfRule>
  </conditionalFormatting>
  <conditionalFormatting sqref="T14:T16">
    <cfRule type="containsErrors" dxfId="161" priority="199">
      <formula>ISERROR(T14)</formula>
    </cfRule>
  </conditionalFormatting>
  <conditionalFormatting sqref="O13:O15">
    <cfRule type="containsErrors" dxfId="160" priority="196">
      <formula>ISERROR(O13)</formula>
    </cfRule>
  </conditionalFormatting>
  <conditionalFormatting sqref="O13:O15">
    <cfRule type="containsErrors" dxfId="159" priority="195">
      <formula>ISERROR(O13)</formula>
    </cfRule>
  </conditionalFormatting>
  <conditionalFormatting sqref="P13:S15">
    <cfRule type="containsErrors" dxfId="158" priority="194">
      <formula>ISERROR(P13)</formula>
    </cfRule>
  </conditionalFormatting>
  <conditionalFormatting sqref="P13:S15">
    <cfRule type="containsErrors" dxfId="157" priority="193">
      <formula>ISERROR(P13)</formula>
    </cfRule>
  </conditionalFormatting>
  <conditionalFormatting sqref="P16:S18">
    <cfRule type="containsErrors" dxfId="156" priority="190">
      <formula>ISERROR(P16)</formula>
    </cfRule>
  </conditionalFormatting>
  <conditionalFormatting sqref="P16:S18">
    <cfRule type="containsErrors" dxfId="155" priority="189">
      <formula>ISERROR(P16)</formula>
    </cfRule>
  </conditionalFormatting>
  <conditionalFormatting sqref="P19:S21">
    <cfRule type="containsErrors" dxfId="154" priority="188">
      <formula>ISERROR(P19)</formula>
    </cfRule>
  </conditionalFormatting>
  <conditionalFormatting sqref="P19:S21">
    <cfRule type="containsErrors" dxfId="153" priority="187">
      <formula>ISERROR(P19)</formula>
    </cfRule>
  </conditionalFormatting>
  <conditionalFormatting sqref="P22:S24">
    <cfRule type="containsErrors" dxfId="152" priority="186">
      <formula>ISERROR(P22)</formula>
    </cfRule>
  </conditionalFormatting>
  <conditionalFormatting sqref="P22:S24">
    <cfRule type="containsErrors" dxfId="151" priority="185">
      <formula>ISERROR(P22)</formula>
    </cfRule>
  </conditionalFormatting>
  <conditionalFormatting sqref="P25:S27">
    <cfRule type="containsErrors" dxfId="150" priority="184">
      <formula>ISERROR(P25)</formula>
    </cfRule>
  </conditionalFormatting>
  <conditionalFormatting sqref="P25:S27">
    <cfRule type="containsErrors" dxfId="149" priority="183">
      <formula>ISERROR(P25)</formula>
    </cfRule>
  </conditionalFormatting>
  <conditionalFormatting sqref="P28:S30">
    <cfRule type="containsErrors" dxfId="148" priority="182">
      <formula>ISERROR(P28)</formula>
    </cfRule>
  </conditionalFormatting>
  <conditionalFormatting sqref="P28:S30">
    <cfRule type="containsErrors" dxfId="147" priority="181">
      <formula>ISERROR(P28)</formula>
    </cfRule>
  </conditionalFormatting>
  <conditionalFormatting sqref="P31:S33">
    <cfRule type="containsErrors" dxfId="146" priority="180">
      <formula>ISERROR(P31)</formula>
    </cfRule>
  </conditionalFormatting>
  <conditionalFormatting sqref="P31:S33">
    <cfRule type="containsErrors" dxfId="145" priority="179">
      <formula>ISERROR(P31)</formula>
    </cfRule>
  </conditionalFormatting>
  <conditionalFormatting sqref="P34:S36">
    <cfRule type="containsErrors" dxfId="144" priority="178">
      <formula>ISERROR(P34)</formula>
    </cfRule>
  </conditionalFormatting>
  <conditionalFormatting sqref="P34:S36">
    <cfRule type="containsErrors" dxfId="143" priority="177">
      <formula>ISERROR(P34)</formula>
    </cfRule>
  </conditionalFormatting>
  <conditionalFormatting sqref="P37:S39">
    <cfRule type="containsErrors" dxfId="142" priority="176">
      <formula>ISERROR(P37)</formula>
    </cfRule>
  </conditionalFormatting>
  <conditionalFormatting sqref="P37:S39">
    <cfRule type="containsErrors" dxfId="141" priority="175">
      <formula>ISERROR(P37)</formula>
    </cfRule>
  </conditionalFormatting>
  <conditionalFormatting sqref="P40:S42">
    <cfRule type="containsErrors" dxfId="140" priority="174">
      <formula>ISERROR(P40)</formula>
    </cfRule>
  </conditionalFormatting>
  <conditionalFormatting sqref="P40:S42">
    <cfRule type="containsErrors" dxfId="139" priority="173">
      <formula>ISERROR(P40)</formula>
    </cfRule>
  </conditionalFormatting>
  <conditionalFormatting sqref="P43:S45">
    <cfRule type="containsErrors" dxfId="138" priority="172">
      <formula>ISERROR(P43)</formula>
    </cfRule>
  </conditionalFormatting>
  <conditionalFormatting sqref="P43:S45">
    <cfRule type="containsErrors" dxfId="137" priority="171">
      <formula>ISERROR(P43)</formula>
    </cfRule>
  </conditionalFormatting>
  <conditionalFormatting sqref="P46:S48">
    <cfRule type="containsErrors" dxfId="136" priority="170">
      <formula>ISERROR(P46)</formula>
    </cfRule>
  </conditionalFormatting>
  <conditionalFormatting sqref="P46:S48">
    <cfRule type="containsErrors" dxfId="135" priority="169">
      <formula>ISERROR(P46)</formula>
    </cfRule>
  </conditionalFormatting>
  <conditionalFormatting sqref="P49:S51">
    <cfRule type="containsErrors" dxfId="134" priority="168">
      <formula>ISERROR(P49)</formula>
    </cfRule>
  </conditionalFormatting>
  <conditionalFormatting sqref="P49:S51">
    <cfRule type="containsErrors" dxfId="133" priority="167">
      <formula>ISERROR(P49)</formula>
    </cfRule>
  </conditionalFormatting>
  <conditionalFormatting sqref="P52:S54">
    <cfRule type="containsErrors" dxfId="132" priority="166">
      <formula>ISERROR(P52)</formula>
    </cfRule>
  </conditionalFormatting>
  <conditionalFormatting sqref="P52:S54">
    <cfRule type="containsErrors" dxfId="131" priority="165">
      <formula>ISERROR(P52)</formula>
    </cfRule>
  </conditionalFormatting>
  <conditionalFormatting sqref="P55:S57">
    <cfRule type="containsErrors" dxfId="130" priority="164">
      <formula>ISERROR(P55)</formula>
    </cfRule>
  </conditionalFormatting>
  <conditionalFormatting sqref="P55:S57">
    <cfRule type="containsErrors" dxfId="129" priority="163">
      <formula>ISERROR(P55)</formula>
    </cfRule>
  </conditionalFormatting>
  <conditionalFormatting sqref="P58:S60">
    <cfRule type="containsErrors" dxfId="128" priority="162">
      <formula>ISERROR(P58)</formula>
    </cfRule>
  </conditionalFormatting>
  <conditionalFormatting sqref="P58:S60">
    <cfRule type="containsErrors" dxfId="127" priority="161">
      <formula>ISERROR(P58)</formula>
    </cfRule>
  </conditionalFormatting>
  <conditionalFormatting sqref="P61:S63">
    <cfRule type="containsErrors" dxfId="126" priority="160">
      <formula>ISERROR(P61)</formula>
    </cfRule>
  </conditionalFormatting>
  <conditionalFormatting sqref="P61:S63">
    <cfRule type="containsErrors" dxfId="125" priority="159">
      <formula>ISERROR(P61)</formula>
    </cfRule>
  </conditionalFormatting>
  <conditionalFormatting sqref="P64:S66">
    <cfRule type="containsErrors" dxfId="124" priority="158">
      <formula>ISERROR(P64)</formula>
    </cfRule>
  </conditionalFormatting>
  <conditionalFormatting sqref="P64:S66">
    <cfRule type="containsErrors" dxfId="123" priority="157">
      <formula>ISERROR(P64)</formula>
    </cfRule>
  </conditionalFormatting>
  <conditionalFormatting sqref="P67:S69">
    <cfRule type="containsErrors" dxfId="122" priority="156">
      <formula>ISERROR(P67)</formula>
    </cfRule>
  </conditionalFormatting>
  <conditionalFormatting sqref="P67:S69">
    <cfRule type="containsErrors" dxfId="121" priority="155">
      <formula>ISERROR(P67)</formula>
    </cfRule>
  </conditionalFormatting>
  <conditionalFormatting sqref="P70:S72">
    <cfRule type="containsErrors" dxfId="120" priority="154">
      <formula>ISERROR(P70)</formula>
    </cfRule>
  </conditionalFormatting>
  <conditionalFormatting sqref="P70:S72">
    <cfRule type="containsErrors" dxfId="119" priority="153">
      <formula>ISERROR(P70)</formula>
    </cfRule>
  </conditionalFormatting>
  <conditionalFormatting sqref="P73:S75">
    <cfRule type="containsErrors" dxfId="118" priority="152">
      <formula>ISERROR(P73)</formula>
    </cfRule>
  </conditionalFormatting>
  <conditionalFormatting sqref="P73:S75">
    <cfRule type="containsErrors" dxfId="117" priority="151">
      <formula>ISERROR(P73)</formula>
    </cfRule>
  </conditionalFormatting>
  <conditionalFormatting sqref="P76:S78">
    <cfRule type="containsErrors" dxfId="116" priority="150">
      <formula>ISERROR(P76)</formula>
    </cfRule>
  </conditionalFormatting>
  <conditionalFormatting sqref="P76:S78">
    <cfRule type="containsErrors" dxfId="115" priority="149">
      <formula>ISERROR(P76)</formula>
    </cfRule>
  </conditionalFormatting>
  <conditionalFormatting sqref="P79:S81">
    <cfRule type="containsErrors" dxfId="114" priority="148">
      <formula>ISERROR(P79)</formula>
    </cfRule>
  </conditionalFormatting>
  <conditionalFormatting sqref="P79:S81">
    <cfRule type="containsErrors" dxfId="113" priority="147">
      <formula>ISERROR(P79)</formula>
    </cfRule>
  </conditionalFormatting>
  <conditionalFormatting sqref="P82:S84">
    <cfRule type="containsErrors" dxfId="112" priority="146">
      <formula>ISERROR(P82)</formula>
    </cfRule>
  </conditionalFormatting>
  <conditionalFormatting sqref="P82:S84">
    <cfRule type="containsErrors" dxfId="111" priority="145">
      <formula>ISERROR(P82)</formula>
    </cfRule>
  </conditionalFormatting>
  <conditionalFormatting sqref="P85:S87">
    <cfRule type="containsErrors" dxfId="110" priority="144">
      <formula>ISERROR(P85)</formula>
    </cfRule>
  </conditionalFormatting>
  <conditionalFormatting sqref="P85:S87">
    <cfRule type="containsErrors" dxfId="109" priority="143">
      <formula>ISERROR(P85)</formula>
    </cfRule>
  </conditionalFormatting>
  <conditionalFormatting sqref="P88:S90">
    <cfRule type="containsErrors" dxfId="108" priority="142">
      <formula>ISERROR(P88)</formula>
    </cfRule>
  </conditionalFormatting>
  <conditionalFormatting sqref="P88:S90">
    <cfRule type="containsErrors" dxfId="107" priority="141">
      <formula>ISERROR(P88)</formula>
    </cfRule>
  </conditionalFormatting>
  <conditionalFormatting sqref="P91:S93">
    <cfRule type="containsErrors" dxfId="106" priority="140">
      <formula>ISERROR(P91)</formula>
    </cfRule>
  </conditionalFormatting>
  <conditionalFormatting sqref="P91:S93">
    <cfRule type="containsErrors" dxfId="105" priority="139">
      <formula>ISERROR(P91)</formula>
    </cfRule>
  </conditionalFormatting>
  <conditionalFormatting sqref="P94:S96">
    <cfRule type="containsErrors" dxfId="104" priority="138">
      <formula>ISERROR(P94)</formula>
    </cfRule>
  </conditionalFormatting>
  <conditionalFormatting sqref="P94:S96">
    <cfRule type="containsErrors" dxfId="103" priority="137">
      <formula>ISERROR(P94)</formula>
    </cfRule>
  </conditionalFormatting>
  <conditionalFormatting sqref="P97:S99">
    <cfRule type="containsErrors" dxfId="102" priority="136">
      <formula>ISERROR(P97)</formula>
    </cfRule>
  </conditionalFormatting>
  <conditionalFormatting sqref="P97:S99">
    <cfRule type="containsErrors" dxfId="101" priority="135">
      <formula>ISERROR(P97)</formula>
    </cfRule>
  </conditionalFormatting>
  <conditionalFormatting sqref="P101:S103">
    <cfRule type="containsErrors" dxfId="100" priority="132">
      <formula>ISERROR(P101)</formula>
    </cfRule>
  </conditionalFormatting>
  <conditionalFormatting sqref="P101:S103">
    <cfRule type="containsErrors" dxfId="99" priority="131">
      <formula>ISERROR(P101)</formula>
    </cfRule>
  </conditionalFormatting>
  <conditionalFormatting sqref="P104:S106">
    <cfRule type="containsErrors" dxfId="98" priority="130">
      <formula>ISERROR(P104)</formula>
    </cfRule>
  </conditionalFormatting>
  <conditionalFormatting sqref="P104:S106">
    <cfRule type="containsErrors" dxfId="97" priority="129">
      <formula>ISERROR(P104)</formula>
    </cfRule>
  </conditionalFormatting>
  <conditionalFormatting sqref="P107:S109">
    <cfRule type="containsErrors" dxfId="96" priority="128">
      <formula>ISERROR(P107)</formula>
    </cfRule>
  </conditionalFormatting>
  <conditionalFormatting sqref="P107:S109">
    <cfRule type="containsErrors" dxfId="95" priority="127">
      <formula>ISERROR(P107)</formula>
    </cfRule>
  </conditionalFormatting>
  <conditionalFormatting sqref="P110:S112">
    <cfRule type="containsErrors" dxfId="94" priority="126">
      <formula>ISERROR(P110)</formula>
    </cfRule>
  </conditionalFormatting>
  <conditionalFormatting sqref="P110:S112">
    <cfRule type="containsErrors" dxfId="93" priority="125">
      <formula>ISERROR(P110)</formula>
    </cfRule>
  </conditionalFormatting>
  <conditionalFormatting sqref="P113:S115">
    <cfRule type="containsErrors" dxfId="92" priority="124">
      <formula>ISERROR(P113)</formula>
    </cfRule>
  </conditionalFormatting>
  <conditionalFormatting sqref="P113:S115">
    <cfRule type="containsErrors" dxfId="91" priority="123">
      <formula>ISERROR(P113)</formula>
    </cfRule>
  </conditionalFormatting>
  <conditionalFormatting sqref="P116:S118">
    <cfRule type="containsErrors" dxfId="90" priority="122">
      <formula>ISERROR(P116)</formula>
    </cfRule>
  </conditionalFormatting>
  <conditionalFormatting sqref="P116:S118">
    <cfRule type="containsErrors" dxfId="89" priority="121">
      <formula>ISERROR(P116)</formula>
    </cfRule>
  </conditionalFormatting>
  <conditionalFormatting sqref="P119:S121">
    <cfRule type="containsErrors" dxfId="88" priority="120">
      <formula>ISERROR(P119)</formula>
    </cfRule>
  </conditionalFormatting>
  <conditionalFormatting sqref="P119:S121">
    <cfRule type="containsErrors" dxfId="87" priority="119">
      <formula>ISERROR(P119)</formula>
    </cfRule>
  </conditionalFormatting>
  <conditionalFormatting sqref="P122:S124">
    <cfRule type="containsErrors" dxfId="86" priority="118">
      <formula>ISERROR(P122)</formula>
    </cfRule>
  </conditionalFormatting>
  <conditionalFormatting sqref="P122:S124">
    <cfRule type="containsErrors" dxfId="85" priority="117">
      <formula>ISERROR(P122)</formula>
    </cfRule>
  </conditionalFormatting>
  <conditionalFormatting sqref="P125:S127">
    <cfRule type="containsErrors" dxfId="84" priority="116">
      <formula>ISERROR(P125)</formula>
    </cfRule>
  </conditionalFormatting>
  <conditionalFormatting sqref="P125:S127">
    <cfRule type="containsErrors" dxfId="83" priority="115">
      <formula>ISERROR(P125)</formula>
    </cfRule>
  </conditionalFormatting>
  <conditionalFormatting sqref="P128:S130">
    <cfRule type="containsErrors" dxfId="82" priority="114">
      <formula>ISERROR(P128)</formula>
    </cfRule>
  </conditionalFormatting>
  <conditionalFormatting sqref="P128:S130">
    <cfRule type="containsErrors" dxfId="81" priority="113">
      <formula>ISERROR(P128)</formula>
    </cfRule>
  </conditionalFormatting>
  <conditionalFormatting sqref="P131:S133">
    <cfRule type="containsErrors" dxfId="80" priority="112">
      <formula>ISERROR(P131)</formula>
    </cfRule>
  </conditionalFormatting>
  <conditionalFormatting sqref="P131:S133">
    <cfRule type="containsErrors" dxfId="79" priority="111">
      <formula>ISERROR(P131)</formula>
    </cfRule>
  </conditionalFormatting>
  <conditionalFormatting sqref="P134:S136">
    <cfRule type="containsErrors" dxfId="78" priority="110">
      <formula>ISERROR(P134)</formula>
    </cfRule>
  </conditionalFormatting>
  <conditionalFormatting sqref="P134:S136">
    <cfRule type="containsErrors" dxfId="77" priority="109">
      <formula>ISERROR(P134)</formula>
    </cfRule>
  </conditionalFormatting>
  <conditionalFormatting sqref="P137:S139">
    <cfRule type="containsErrors" dxfId="76" priority="108">
      <formula>ISERROR(P137)</formula>
    </cfRule>
  </conditionalFormatting>
  <conditionalFormatting sqref="P137:S139">
    <cfRule type="containsErrors" dxfId="75" priority="107">
      <formula>ISERROR(P137)</formula>
    </cfRule>
  </conditionalFormatting>
  <conditionalFormatting sqref="P140:S142">
    <cfRule type="containsErrors" dxfId="74" priority="106">
      <formula>ISERROR(P140)</formula>
    </cfRule>
  </conditionalFormatting>
  <conditionalFormatting sqref="P140:S142">
    <cfRule type="containsErrors" dxfId="73" priority="105">
      <formula>ISERROR(P140)</formula>
    </cfRule>
  </conditionalFormatting>
  <conditionalFormatting sqref="P143:S145">
    <cfRule type="containsErrors" dxfId="72" priority="104">
      <formula>ISERROR(P143)</formula>
    </cfRule>
  </conditionalFormatting>
  <conditionalFormatting sqref="P143:S145">
    <cfRule type="containsErrors" dxfId="71" priority="103">
      <formula>ISERROR(P143)</formula>
    </cfRule>
  </conditionalFormatting>
  <conditionalFormatting sqref="P146:S148">
    <cfRule type="containsErrors" dxfId="70" priority="102">
      <formula>ISERROR(P146)</formula>
    </cfRule>
  </conditionalFormatting>
  <conditionalFormatting sqref="P146:S148">
    <cfRule type="containsErrors" dxfId="69" priority="101">
      <formula>ISERROR(P146)</formula>
    </cfRule>
  </conditionalFormatting>
  <conditionalFormatting sqref="P149:S151">
    <cfRule type="containsErrors" dxfId="68" priority="100">
      <formula>ISERROR(P149)</formula>
    </cfRule>
  </conditionalFormatting>
  <conditionalFormatting sqref="P149:S151">
    <cfRule type="containsErrors" dxfId="67" priority="99">
      <formula>ISERROR(P149)</formula>
    </cfRule>
  </conditionalFormatting>
  <conditionalFormatting sqref="P152:S154">
    <cfRule type="containsErrors" dxfId="66" priority="98">
      <formula>ISERROR(P152)</formula>
    </cfRule>
  </conditionalFormatting>
  <conditionalFormatting sqref="P152:S154">
    <cfRule type="containsErrors" dxfId="65" priority="97">
      <formula>ISERROR(P152)</formula>
    </cfRule>
  </conditionalFormatting>
  <conditionalFormatting sqref="P155:S157">
    <cfRule type="containsErrors" dxfId="64" priority="96">
      <formula>ISERROR(P155)</formula>
    </cfRule>
  </conditionalFormatting>
  <conditionalFormatting sqref="P155:S157">
    <cfRule type="containsErrors" dxfId="63" priority="95">
      <formula>ISERROR(P155)</formula>
    </cfRule>
  </conditionalFormatting>
  <conditionalFormatting sqref="P158:S160">
    <cfRule type="containsErrors" dxfId="62" priority="94">
      <formula>ISERROR(P158)</formula>
    </cfRule>
  </conditionalFormatting>
  <conditionalFormatting sqref="P158:S160">
    <cfRule type="containsErrors" dxfId="61" priority="93">
      <formula>ISERROR(P158)</formula>
    </cfRule>
  </conditionalFormatting>
  <conditionalFormatting sqref="P161:S163">
    <cfRule type="containsErrors" dxfId="60" priority="92">
      <formula>ISERROR(P161)</formula>
    </cfRule>
  </conditionalFormatting>
  <conditionalFormatting sqref="P161:S163">
    <cfRule type="containsErrors" dxfId="59" priority="91">
      <formula>ISERROR(P161)</formula>
    </cfRule>
  </conditionalFormatting>
  <conditionalFormatting sqref="P164:S166">
    <cfRule type="containsErrors" dxfId="58" priority="90">
      <formula>ISERROR(P164)</formula>
    </cfRule>
  </conditionalFormatting>
  <conditionalFormatting sqref="P164:S166">
    <cfRule type="containsErrors" dxfId="57" priority="89">
      <formula>ISERROR(P164)</formula>
    </cfRule>
  </conditionalFormatting>
  <conditionalFormatting sqref="P167:S169">
    <cfRule type="containsErrors" dxfId="56" priority="88">
      <formula>ISERROR(P167)</formula>
    </cfRule>
  </conditionalFormatting>
  <conditionalFormatting sqref="P167:S169">
    <cfRule type="containsErrors" dxfId="55" priority="87">
      <formula>ISERROR(P167)</formula>
    </cfRule>
  </conditionalFormatting>
  <conditionalFormatting sqref="P170:S172">
    <cfRule type="containsErrors" dxfId="54" priority="86">
      <formula>ISERROR(P170)</formula>
    </cfRule>
  </conditionalFormatting>
  <conditionalFormatting sqref="P170:S172">
    <cfRule type="containsErrors" dxfId="53" priority="85">
      <formula>ISERROR(P170)</formula>
    </cfRule>
  </conditionalFormatting>
  <conditionalFormatting sqref="P173:S175">
    <cfRule type="containsErrors" dxfId="52" priority="84">
      <formula>ISERROR(P173)</formula>
    </cfRule>
  </conditionalFormatting>
  <conditionalFormatting sqref="P173:S175">
    <cfRule type="containsErrors" dxfId="51" priority="83">
      <formula>ISERROR(P173)</formula>
    </cfRule>
  </conditionalFormatting>
  <conditionalFormatting sqref="P176:S178">
    <cfRule type="containsErrors" dxfId="50" priority="82">
      <formula>ISERROR(P176)</formula>
    </cfRule>
  </conditionalFormatting>
  <conditionalFormatting sqref="P176:S178">
    <cfRule type="containsErrors" dxfId="49" priority="81">
      <formula>ISERROR(P176)</formula>
    </cfRule>
  </conditionalFormatting>
  <conditionalFormatting sqref="P179:S181">
    <cfRule type="containsErrors" dxfId="48" priority="80">
      <formula>ISERROR(P179)</formula>
    </cfRule>
  </conditionalFormatting>
  <conditionalFormatting sqref="P179:S181">
    <cfRule type="containsErrors" dxfId="47" priority="79">
      <formula>ISERROR(P179)</formula>
    </cfRule>
  </conditionalFormatting>
  <conditionalFormatting sqref="P182:S184">
    <cfRule type="containsErrors" dxfId="46" priority="78">
      <formula>ISERROR(P182)</formula>
    </cfRule>
  </conditionalFormatting>
  <conditionalFormatting sqref="P182:S184">
    <cfRule type="containsErrors" dxfId="45" priority="77">
      <formula>ISERROR(P182)</formula>
    </cfRule>
  </conditionalFormatting>
  <conditionalFormatting sqref="P185:S187">
    <cfRule type="containsErrors" dxfId="44" priority="76">
      <formula>ISERROR(P185)</formula>
    </cfRule>
  </conditionalFormatting>
  <conditionalFormatting sqref="P185:S187">
    <cfRule type="containsErrors" dxfId="43" priority="75">
      <formula>ISERROR(P185)</formula>
    </cfRule>
  </conditionalFormatting>
  <conditionalFormatting sqref="A10:E99">
    <cfRule type="containsErrors" dxfId="42" priority="74">
      <formula>ISERROR(A10)</formula>
    </cfRule>
  </conditionalFormatting>
  <conditionalFormatting sqref="A10:E99">
    <cfRule type="containsErrors" dxfId="41" priority="73">
      <formula>ISERROR(A10)</formula>
    </cfRule>
  </conditionalFormatting>
  <conditionalFormatting sqref="H8 H100:H1048576">
    <cfRule type="containsErrors" dxfId="40" priority="44">
      <formula>ISERROR(H8)</formula>
    </cfRule>
  </conditionalFormatting>
  <conditionalFormatting sqref="H8 H100:H1048576">
    <cfRule type="containsErrors" dxfId="39" priority="43">
      <formula>ISERROR(H8)</formula>
    </cfRule>
  </conditionalFormatting>
  <conditionalFormatting sqref="H10:H99">
    <cfRule type="containsErrors" dxfId="38" priority="42">
      <formula>ISERROR(H10)</formula>
    </cfRule>
  </conditionalFormatting>
  <conditionalFormatting sqref="H10:H99">
    <cfRule type="containsErrors" dxfId="37" priority="41">
      <formula>ISERROR(H10)</formula>
    </cfRule>
  </conditionalFormatting>
  <conditionalFormatting sqref="J8:K8 J10:K1048576">
    <cfRule type="containsErrors" dxfId="36" priority="30">
      <formula>ISERROR(J8)</formula>
    </cfRule>
  </conditionalFormatting>
  <conditionalFormatting sqref="J8:K8 J10:K1048576">
    <cfRule type="containsErrors" dxfId="35" priority="29">
      <formula>ISERROR(J8)</formula>
    </cfRule>
  </conditionalFormatting>
  <conditionalFormatting sqref="N8 N100:N1048576">
    <cfRule type="containsErrors" dxfId="34" priority="28">
      <formula>ISERROR(N8)</formula>
    </cfRule>
  </conditionalFormatting>
  <conditionalFormatting sqref="N8 N100:N1048576">
    <cfRule type="containsErrors" dxfId="33" priority="27">
      <formula>ISERROR(N8)</formula>
    </cfRule>
  </conditionalFormatting>
  <conditionalFormatting sqref="N10:N99">
    <cfRule type="containsErrors" dxfId="32" priority="26">
      <formula>ISERROR(N10)</formula>
    </cfRule>
  </conditionalFormatting>
  <conditionalFormatting sqref="N10:N99">
    <cfRule type="containsErrors" dxfId="31" priority="25">
      <formula>ISERROR(N10)</formula>
    </cfRule>
  </conditionalFormatting>
  <conditionalFormatting sqref="AA8:AB8 AA10:AB1048576">
    <cfRule type="containsErrors" dxfId="30" priority="14">
      <formula>ISERROR(AA8)</formula>
    </cfRule>
  </conditionalFormatting>
  <conditionalFormatting sqref="AA8:AB8 AA10:AB1048576">
    <cfRule type="containsErrors" dxfId="29" priority="13">
      <formula>ISERROR(AA8)</formula>
    </cfRule>
  </conditionalFormatting>
  <conditionalFormatting sqref="I8 I100:I1048576">
    <cfRule type="containsErrors" dxfId="28" priority="8">
      <formula>ISERROR(I8)</formula>
    </cfRule>
  </conditionalFormatting>
  <conditionalFormatting sqref="I8 I100:I1048576">
    <cfRule type="containsErrors" dxfId="27" priority="7">
      <formula>ISERROR(I8)</formula>
    </cfRule>
  </conditionalFormatting>
  <conditionalFormatting sqref="I10:I99">
    <cfRule type="containsErrors" dxfId="26" priority="6">
      <formula>ISERROR(I10)</formula>
    </cfRule>
  </conditionalFormatting>
  <conditionalFormatting sqref="I10:I99">
    <cfRule type="containsErrors" dxfId="25" priority="5">
      <formula>ISERROR(I10)</formula>
    </cfRule>
  </conditionalFormatting>
  <conditionalFormatting sqref="Z8 Z100:Z1048576">
    <cfRule type="containsErrors" dxfId="24" priority="4">
      <formula>ISERROR(Z8)</formula>
    </cfRule>
  </conditionalFormatting>
  <conditionalFormatting sqref="Z8 Z100:Z1048576">
    <cfRule type="containsErrors" dxfId="23" priority="3">
      <formula>ISERROR(Z8)</formula>
    </cfRule>
  </conditionalFormatting>
  <conditionalFormatting sqref="Z10:Z99">
    <cfRule type="containsErrors" dxfId="22" priority="2">
      <formula>ISERROR(Z10)</formula>
    </cfRule>
  </conditionalFormatting>
  <conditionalFormatting sqref="Z10:Z99">
    <cfRule type="containsErrors" dxfId="21" priority="1">
      <formula>ISERROR(Z10)</formula>
    </cfRule>
  </conditionalFormatting>
  <dataValidations count="3">
    <dataValidation type="list" allowBlank="1" showInputMessage="1" showErrorMessage="1" sqref="F10:F99 AA10:AA99 J10:J99" xr:uid="{00000000-0002-0000-0A00-000000000000}">
      <formula1>$AO$3:$AO$7</formula1>
    </dataValidation>
    <dataValidation type="list" allowBlank="1" showInputMessage="1" showErrorMessage="1" sqref="AB10:AB99 G10:G99 K10:K99" xr:uid="{00000000-0002-0000-0A00-000001000000}">
      <formula1>Período</formula1>
    </dataValidation>
    <dataValidation type="list" allowBlank="1" showInputMessage="1" showErrorMessage="1" sqref="E10:E99 Z10:Z99 I10:I99" xr:uid="{00000000-0002-0000-0A00-000002000000}">
      <formula1>$AO$11:$AO$12</formula1>
    </dataValidation>
  </dataValidations>
  <printOptions horizontalCentered="1"/>
  <pageMargins left="0.70866141732283472" right="0.70866141732283472" top="0.94488188976377963" bottom="0.74803149606299213" header="0.31496062992125984" footer="0.31496062992125984"/>
  <pageSetup orientation="landscape" r:id="rId1"/>
  <headerFooter>
    <oddHeader>&amp;CSISTEMA NACIONAL DE ÁREAS DE CONSERVACIÓN
SISTEMA ESPECÍFICO DE VALORACIÓN DE RIESGOS
Análisis de Riesgos</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08"/>
  <sheetViews>
    <sheetView workbookViewId="0">
      <selection activeCell="G29" sqref="G29"/>
    </sheetView>
  </sheetViews>
  <sheetFormatPr baseColWidth="10" defaultRowHeight="12.75"/>
  <sheetData>
    <row r="1" spans="1:19">
      <c r="A1" s="1"/>
      <c r="B1" s="1"/>
      <c r="C1" s="1"/>
      <c r="D1" s="1"/>
      <c r="E1" s="1"/>
      <c r="F1" s="1"/>
      <c r="G1" s="1"/>
      <c r="H1" s="1"/>
      <c r="I1" s="1"/>
      <c r="J1" s="1"/>
      <c r="K1" s="1"/>
      <c r="L1" s="1"/>
      <c r="M1" s="1"/>
      <c r="N1" s="1"/>
      <c r="O1" s="1"/>
      <c r="P1" s="1"/>
      <c r="Q1" s="1"/>
      <c r="R1" s="1"/>
      <c r="S1" s="1"/>
    </row>
    <row r="2" spans="1:19">
      <c r="A2" s="1"/>
      <c r="B2" s="1"/>
      <c r="C2" s="1"/>
      <c r="D2" s="1"/>
      <c r="E2" s="1"/>
      <c r="F2" s="1"/>
      <c r="G2" s="1"/>
      <c r="H2" s="1"/>
      <c r="I2" s="1"/>
      <c r="J2" s="1"/>
      <c r="K2" s="1"/>
      <c r="L2" s="1"/>
      <c r="M2" s="1"/>
      <c r="N2" s="1"/>
      <c r="O2" s="1"/>
      <c r="P2" s="1"/>
      <c r="Q2" s="1"/>
      <c r="R2" s="1"/>
      <c r="S2" s="1"/>
    </row>
    <row r="3" spans="1:19">
      <c r="A3" s="1"/>
      <c r="B3" s="1"/>
      <c r="C3" s="1"/>
      <c r="D3" s="1"/>
      <c r="E3" s="1"/>
      <c r="F3" s="1"/>
      <c r="G3" s="1"/>
      <c r="H3" s="1"/>
      <c r="I3" s="1"/>
      <c r="J3" s="1"/>
      <c r="K3" s="1"/>
      <c r="L3" s="1"/>
      <c r="M3" s="1"/>
      <c r="N3" s="1"/>
      <c r="O3" s="1"/>
      <c r="P3" s="1"/>
      <c r="Q3" s="1"/>
      <c r="R3" s="1"/>
      <c r="S3" s="1"/>
    </row>
    <row r="4" spans="1:19">
      <c r="A4" s="1"/>
      <c r="B4" s="1"/>
      <c r="C4" s="1"/>
      <c r="D4" s="1"/>
      <c r="E4" s="1"/>
      <c r="F4" s="1"/>
      <c r="G4" s="1"/>
      <c r="H4" s="1"/>
      <c r="I4" s="1"/>
      <c r="J4" s="1"/>
      <c r="K4" s="1"/>
      <c r="L4" s="1"/>
      <c r="M4" s="1"/>
      <c r="N4" s="1"/>
      <c r="O4" s="1"/>
      <c r="P4" s="1"/>
      <c r="Q4" s="1"/>
      <c r="R4" s="1"/>
      <c r="S4" s="1"/>
    </row>
    <row r="5" spans="1:19">
      <c r="A5" s="1"/>
      <c r="B5" s="1"/>
      <c r="C5" s="1"/>
      <c r="D5" s="1"/>
      <c r="E5" s="1"/>
      <c r="F5" s="1"/>
      <c r="G5" s="1"/>
      <c r="H5" s="1"/>
      <c r="I5" s="1"/>
      <c r="J5" s="1"/>
      <c r="K5" s="1"/>
      <c r="L5" s="1"/>
      <c r="M5" s="1"/>
      <c r="N5" s="1"/>
      <c r="O5" s="1"/>
      <c r="P5" s="1"/>
      <c r="Q5" s="1"/>
      <c r="R5" s="1"/>
      <c r="S5" s="1"/>
    </row>
    <row r="6" spans="1:19">
      <c r="A6" s="1"/>
      <c r="B6" s="1"/>
      <c r="C6" s="1"/>
      <c r="D6" s="1"/>
      <c r="E6" s="1"/>
      <c r="F6" s="1"/>
      <c r="G6" s="1"/>
      <c r="H6" s="1"/>
      <c r="I6" s="1"/>
      <c r="J6" s="1"/>
      <c r="K6" s="1"/>
      <c r="L6" s="1"/>
      <c r="M6" s="1"/>
      <c r="N6" s="1"/>
      <c r="O6" s="1"/>
      <c r="P6" s="1"/>
      <c r="Q6" s="1"/>
      <c r="R6" s="1"/>
      <c r="S6" s="1"/>
    </row>
    <row r="7" spans="1:19">
      <c r="A7" s="1"/>
      <c r="B7" s="1"/>
      <c r="C7" s="1"/>
      <c r="D7" s="1"/>
      <c r="E7" s="1"/>
      <c r="F7" s="1"/>
      <c r="G7" s="1"/>
      <c r="H7" s="1"/>
      <c r="I7" s="1"/>
      <c r="J7" s="1"/>
      <c r="K7" s="1"/>
      <c r="L7" s="1"/>
      <c r="M7" s="1"/>
      <c r="N7" s="1"/>
      <c r="O7" s="1"/>
      <c r="P7" s="1"/>
      <c r="Q7" s="1"/>
      <c r="R7" s="1"/>
      <c r="S7" s="1"/>
    </row>
    <row r="8" spans="1:19">
      <c r="A8" s="1"/>
      <c r="B8" s="1"/>
      <c r="C8" s="1"/>
      <c r="D8" s="1"/>
      <c r="E8" s="1"/>
      <c r="F8" s="1"/>
      <c r="G8" s="1"/>
      <c r="H8" s="1"/>
      <c r="I8" s="1"/>
      <c r="J8" s="1"/>
      <c r="K8" s="1"/>
      <c r="L8" s="1"/>
      <c r="M8" s="1"/>
      <c r="N8" s="1"/>
      <c r="O8" s="1"/>
      <c r="P8" s="1"/>
      <c r="Q8" s="1"/>
      <c r="R8" s="1"/>
      <c r="S8" s="1"/>
    </row>
    <row r="9" spans="1:19">
      <c r="A9" s="1"/>
      <c r="B9" s="1"/>
      <c r="C9" s="1"/>
      <c r="D9" s="1"/>
      <c r="E9" s="1"/>
      <c r="F9" s="1"/>
      <c r="G9" s="1"/>
      <c r="H9" s="1"/>
      <c r="I9" s="1"/>
      <c r="J9" s="1"/>
      <c r="K9" s="1"/>
      <c r="L9" s="1"/>
      <c r="M9" s="1"/>
      <c r="N9" s="1"/>
      <c r="O9" s="1"/>
      <c r="P9" s="1"/>
      <c r="Q9" s="1"/>
      <c r="R9" s="1"/>
      <c r="S9" s="1"/>
    </row>
    <row r="10" spans="1:19">
      <c r="A10" s="1"/>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1"/>
      <c r="B12" s="1"/>
      <c r="C12" s="1"/>
      <c r="D12" s="1"/>
      <c r="E12" s="1"/>
      <c r="F12" s="1"/>
      <c r="G12" s="1"/>
      <c r="H12" s="1"/>
      <c r="I12" s="1"/>
      <c r="J12" s="1"/>
      <c r="K12" s="1"/>
      <c r="L12" s="1"/>
      <c r="M12" s="1"/>
      <c r="N12" s="1"/>
      <c r="O12" s="1"/>
      <c r="P12" s="1"/>
      <c r="Q12" s="1"/>
      <c r="R12" s="1"/>
      <c r="S12" s="1"/>
    </row>
    <row r="13" spans="1:19">
      <c r="A13" s="1"/>
      <c r="B13" s="1"/>
      <c r="C13" s="1"/>
      <c r="D13" s="1"/>
      <c r="E13" s="1"/>
      <c r="F13" s="1"/>
      <c r="G13" s="1"/>
      <c r="H13" s="1"/>
      <c r="I13" s="1"/>
      <c r="J13" s="1"/>
      <c r="K13" s="1"/>
      <c r="L13" s="1"/>
      <c r="M13" s="1"/>
      <c r="N13" s="1"/>
      <c r="O13" s="1"/>
      <c r="P13" s="1"/>
      <c r="Q13" s="1"/>
      <c r="R13" s="1"/>
      <c r="S13" s="1"/>
    </row>
    <row r="14" spans="1:19">
      <c r="A14" s="1"/>
      <c r="B14" s="1"/>
      <c r="C14" s="1"/>
      <c r="D14" s="1"/>
      <c r="E14" s="1"/>
      <c r="F14" s="1"/>
      <c r="G14" s="1"/>
      <c r="H14" s="1"/>
      <c r="I14" s="1"/>
      <c r="J14" s="1"/>
      <c r="K14" s="1"/>
      <c r="L14" s="1"/>
      <c r="M14" s="1"/>
      <c r="N14" s="1"/>
      <c r="O14" s="1"/>
      <c r="P14" s="1"/>
      <c r="Q14" s="1"/>
      <c r="R14" s="1"/>
      <c r="S14" s="1"/>
    </row>
    <row r="15" spans="1:19">
      <c r="A15" s="1"/>
      <c r="B15" s="1"/>
      <c r="C15" s="1"/>
      <c r="D15" s="1"/>
      <c r="E15" s="1"/>
      <c r="F15" s="1"/>
      <c r="G15" s="1"/>
      <c r="H15" s="1"/>
      <c r="I15" s="1"/>
      <c r="J15" s="1"/>
      <c r="K15" s="1"/>
      <c r="L15" s="1"/>
      <c r="M15" s="1"/>
      <c r="N15" s="1"/>
      <c r="O15" s="1"/>
      <c r="P15" s="1"/>
      <c r="Q15" s="1"/>
      <c r="R15" s="1"/>
      <c r="S15" s="1"/>
    </row>
    <row r="16" spans="1:19">
      <c r="A16" s="1"/>
      <c r="B16" s="1"/>
      <c r="C16" s="1"/>
      <c r="D16" s="1"/>
      <c r="E16" s="1"/>
      <c r="F16" s="1"/>
      <c r="G16" s="1"/>
      <c r="H16" s="1"/>
      <c r="I16" s="1"/>
      <c r="J16" s="1"/>
      <c r="K16" s="1"/>
      <c r="L16" s="1"/>
      <c r="M16" s="1"/>
      <c r="N16" s="1"/>
      <c r="O16" s="1"/>
      <c r="P16" s="1"/>
      <c r="Q16" s="1"/>
      <c r="R16" s="1"/>
      <c r="S16" s="1"/>
    </row>
    <row r="17" spans="1:19">
      <c r="A17" s="1"/>
      <c r="B17" s="1"/>
      <c r="C17" s="1"/>
      <c r="D17" s="1"/>
      <c r="E17" s="1"/>
      <c r="F17" s="1"/>
      <c r="G17" s="1"/>
      <c r="H17" s="1"/>
      <c r="I17" s="1"/>
      <c r="J17" s="1"/>
      <c r="K17" s="1"/>
      <c r="L17" s="1"/>
      <c r="M17" s="1"/>
      <c r="N17" s="1"/>
      <c r="O17" s="1"/>
      <c r="P17" s="1"/>
      <c r="Q17" s="1"/>
      <c r="R17" s="1"/>
      <c r="S17" s="1"/>
    </row>
    <row r="18" spans="1:19">
      <c r="A18" s="1"/>
      <c r="B18" s="1"/>
      <c r="C18" s="1"/>
      <c r="D18" s="1"/>
      <c r="E18" s="1"/>
      <c r="F18" s="1"/>
      <c r="G18" s="1"/>
      <c r="H18" s="1"/>
      <c r="I18" s="1"/>
      <c r="J18" s="1"/>
      <c r="K18" s="1"/>
      <c r="L18" s="1"/>
      <c r="M18" s="1"/>
      <c r="N18" s="1"/>
      <c r="O18" s="1"/>
      <c r="P18" s="1"/>
      <c r="Q18" s="1"/>
      <c r="R18" s="1"/>
      <c r="S18" s="1"/>
    </row>
    <row r="19" spans="1:19">
      <c r="A19" s="1"/>
      <c r="B19" s="1"/>
      <c r="C19" s="1"/>
      <c r="D19" s="1"/>
      <c r="E19" s="1"/>
      <c r="F19" s="1"/>
      <c r="G19" s="1"/>
      <c r="H19" s="1"/>
      <c r="I19" s="1"/>
      <c r="J19" s="1"/>
      <c r="K19" s="1"/>
      <c r="L19" s="1"/>
      <c r="M19" s="1"/>
      <c r="N19" s="1"/>
      <c r="O19" s="1"/>
      <c r="P19" s="1"/>
      <c r="Q19" s="1"/>
      <c r="R19" s="1"/>
      <c r="S19" s="1"/>
    </row>
    <row r="20" spans="1:19">
      <c r="A20" s="1"/>
      <c r="B20" s="1"/>
      <c r="C20" s="1"/>
      <c r="D20" s="1"/>
      <c r="E20" s="1"/>
      <c r="F20" s="1"/>
      <c r="G20" s="1"/>
      <c r="H20" s="1"/>
      <c r="I20" s="1"/>
      <c r="J20" s="1"/>
      <c r="K20" s="1"/>
      <c r="L20" s="1"/>
      <c r="M20" s="1"/>
      <c r="N20" s="1"/>
      <c r="O20" s="1"/>
      <c r="P20" s="1"/>
      <c r="Q20" s="1"/>
      <c r="R20" s="1"/>
      <c r="S20" s="1"/>
    </row>
    <row r="21" spans="1:19">
      <c r="A21" s="1"/>
      <c r="B21" s="1"/>
      <c r="C21" s="1"/>
      <c r="D21" s="1"/>
      <c r="E21" s="1"/>
      <c r="F21" s="1"/>
      <c r="G21" s="1"/>
      <c r="H21" s="1"/>
      <c r="I21" s="1"/>
      <c r="J21" s="1"/>
      <c r="K21" s="1"/>
      <c r="L21" s="1"/>
      <c r="M21" s="1"/>
      <c r="N21" s="1"/>
      <c r="O21" s="1"/>
      <c r="P21" s="1"/>
      <c r="Q21" s="1"/>
      <c r="R21" s="1"/>
      <c r="S21" s="1"/>
    </row>
    <row r="22" spans="1:19">
      <c r="A22" s="1"/>
      <c r="B22" s="1"/>
      <c r="C22" s="1"/>
      <c r="D22" s="1"/>
      <c r="E22" s="1"/>
      <c r="F22" s="1"/>
      <c r="G22" s="1"/>
      <c r="H22" s="1"/>
      <c r="I22" s="1"/>
      <c r="J22" s="1"/>
      <c r="K22" s="1"/>
      <c r="L22" s="1"/>
      <c r="M22" s="1"/>
      <c r="N22" s="1"/>
      <c r="O22" s="1"/>
      <c r="P22" s="1"/>
      <c r="Q22" s="1"/>
      <c r="R22" s="1"/>
      <c r="S22" s="1"/>
    </row>
    <row r="23" spans="1:19">
      <c r="A23" s="1"/>
      <c r="B23" s="1"/>
      <c r="C23" s="1"/>
      <c r="D23" s="1"/>
      <c r="E23" s="1"/>
      <c r="F23" s="1"/>
      <c r="G23" s="1"/>
      <c r="H23" s="1"/>
      <c r="I23" s="1"/>
      <c r="J23" s="1"/>
      <c r="K23" s="1"/>
      <c r="L23" s="1"/>
      <c r="M23" s="1"/>
      <c r="N23" s="1"/>
      <c r="O23" s="1"/>
      <c r="P23" s="1"/>
      <c r="Q23" s="1"/>
      <c r="R23" s="1"/>
      <c r="S23" s="1"/>
    </row>
    <row r="24" spans="1:19">
      <c r="A24" s="1"/>
      <c r="B24" s="1"/>
      <c r="C24" s="1"/>
      <c r="D24" s="1"/>
      <c r="E24" s="1"/>
      <c r="F24" s="1"/>
      <c r="G24" s="1"/>
      <c r="H24" s="1"/>
      <c r="I24" s="1"/>
      <c r="J24" s="1"/>
      <c r="K24" s="1"/>
      <c r="L24" s="1"/>
      <c r="M24" s="1"/>
      <c r="N24" s="1"/>
      <c r="O24" s="1"/>
      <c r="P24" s="1"/>
      <c r="Q24" s="1"/>
      <c r="R24" s="1"/>
      <c r="S24" s="1"/>
    </row>
    <row r="25" spans="1:19">
      <c r="A25" s="1"/>
      <c r="B25" s="1"/>
      <c r="C25" s="1"/>
      <c r="D25" s="1"/>
      <c r="E25" s="1"/>
      <c r="F25" s="1"/>
      <c r="G25" s="1"/>
      <c r="H25" s="1"/>
      <c r="I25" s="1"/>
      <c r="J25" s="1"/>
      <c r="K25" s="1"/>
      <c r="L25" s="1"/>
      <c r="M25" s="1"/>
      <c r="N25" s="1"/>
      <c r="O25" s="1"/>
      <c r="P25" s="1"/>
      <c r="Q25" s="1"/>
      <c r="R25" s="1"/>
      <c r="S25" s="1"/>
    </row>
    <row r="26" spans="1:19">
      <c r="A26" s="1"/>
      <c r="B26" s="1"/>
      <c r="C26" s="1"/>
      <c r="D26" s="1"/>
      <c r="E26" s="1"/>
      <c r="F26" s="1"/>
      <c r="G26" s="1"/>
      <c r="H26" s="1"/>
      <c r="I26" s="1"/>
      <c r="J26" s="1"/>
      <c r="K26" s="1"/>
      <c r="L26" s="1"/>
      <c r="M26" s="1"/>
      <c r="N26" s="1"/>
      <c r="O26" s="1"/>
      <c r="P26" s="1"/>
      <c r="Q26" s="1"/>
      <c r="R26" s="1"/>
      <c r="S26" s="1"/>
    </row>
    <row r="27" spans="1:19">
      <c r="A27" s="1"/>
      <c r="B27" s="1"/>
      <c r="C27" s="1"/>
      <c r="D27" s="1"/>
      <c r="E27" s="1"/>
      <c r="F27" s="1"/>
      <c r="G27" s="1"/>
      <c r="H27" s="1"/>
      <c r="I27" s="1"/>
      <c r="J27" s="1"/>
      <c r="K27" s="1"/>
      <c r="L27" s="1"/>
      <c r="M27" s="1"/>
      <c r="N27" s="1"/>
      <c r="O27" s="1"/>
      <c r="P27" s="1"/>
      <c r="Q27" s="1"/>
      <c r="R27" s="1"/>
      <c r="S27" s="1"/>
    </row>
    <row r="28" spans="1:19">
      <c r="A28" s="1"/>
      <c r="B28" s="1"/>
      <c r="C28" s="1"/>
      <c r="D28" s="1"/>
      <c r="E28" s="1"/>
      <c r="F28" s="1"/>
      <c r="G28" s="1"/>
      <c r="H28" s="1"/>
      <c r="I28" s="1"/>
      <c r="J28" s="1"/>
      <c r="K28" s="1"/>
      <c r="L28" s="1"/>
      <c r="M28" s="1"/>
      <c r="N28" s="1"/>
      <c r="O28" s="1"/>
      <c r="P28" s="1"/>
      <c r="Q28" s="1"/>
      <c r="R28" s="1"/>
      <c r="S28" s="1"/>
    </row>
    <row r="29" spans="1:19">
      <c r="A29" s="1"/>
      <c r="B29" s="1"/>
      <c r="C29" s="1"/>
      <c r="D29" s="1"/>
      <c r="E29" s="1"/>
      <c r="F29" s="1"/>
      <c r="G29" s="1"/>
      <c r="H29" s="1"/>
      <c r="I29" s="1"/>
      <c r="J29" s="1"/>
      <c r="K29" s="1"/>
      <c r="L29" s="1"/>
      <c r="M29" s="1"/>
      <c r="N29" s="1"/>
      <c r="O29" s="1"/>
      <c r="P29" s="1"/>
      <c r="Q29" s="1"/>
      <c r="R29" s="1"/>
      <c r="S29" s="1"/>
    </row>
    <row r="30" spans="1:19">
      <c r="A30" s="1"/>
      <c r="B30" s="1"/>
      <c r="C30" s="1"/>
      <c r="D30" s="1"/>
      <c r="E30" s="1"/>
      <c r="F30" s="1"/>
      <c r="G30" s="1"/>
      <c r="H30" s="1"/>
      <c r="I30" s="1"/>
      <c r="J30" s="1"/>
      <c r="K30" s="1"/>
      <c r="L30" s="1"/>
      <c r="M30" s="1"/>
      <c r="N30" s="1"/>
      <c r="O30" s="1"/>
      <c r="P30" s="1"/>
      <c r="Q30" s="1"/>
      <c r="R30" s="1"/>
      <c r="S30" s="1"/>
    </row>
    <row r="31" spans="1:19">
      <c r="A31" s="1"/>
      <c r="B31" s="1"/>
      <c r="C31" s="1"/>
      <c r="D31" s="1"/>
      <c r="E31" s="1"/>
      <c r="F31" s="1"/>
      <c r="G31" s="1"/>
      <c r="H31" s="1"/>
      <c r="I31" s="1"/>
      <c r="J31" s="1"/>
      <c r="K31" s="1"/>
      <c r="L31" s="1"/>
      <c r="M31" s="1"/>
      <c r="N31" s="1"/>
      <c r="O31" s="1"/>
      <c r="P31" s="1"/>
      <c r="Q31" s="1"/>
      <c r="R31" s="1"/>
      <c r="S31" s="1"/>
    </row>
    <row r="32" spans="1:19">
      <c r="A32" s="1"/>
      <c r="B32" s="1"/>
      <c r="C32" s="1"/>
      <c r="D32" s="1"/>
      <c r="E32" s="1"/>
      <c r="F32" s="1"/>
      <c r="G32" s="1"/>
      <c r="H32" s="1"/>
      <c r="I32" s="1"/>
      <c r="J32" s="1"/>
      <c r="K32" s="1"/>
      <c r="L32" s="1"/>
      <c r="M32" s="1"/>
      <c r="N32" s="1"/>
      <c r="O32" s="1"/>
      <c r="P32" s="1"/>
      <c r="Q32" s="1"/>
      <c r="R32" s="1"/>
      <c r="S32" s="1"/>
    </row>
    <row r="33" spans="1:19">
      <c r="A33" s="1"/>
      <c r="B33" s="1"/>
      <c r="C33" s="1"/>
      <c r="D33" s="1"/>
      <c r="E33" s="1"/>
      <c r="F33" s="1"/>
      <c r="G33" s="1"/>
      <c r="H33" s="1"/>
      <c r="I33" s="1"/>
      <c r="J33" s="1"/>
      <c r="K33" s="1"/>
      <c r="L33" s="1"/>
      <c r="M33" s="1"/>
      <c r="N33" s="1"/>
      <c r="O33" s="1"/>
      <c r="P33" s="1"/>
      <c r="Q33" s="1"/>
      <c r="R33" s="1"/>
      <c r="S33" s="1"/>
    </row>
    <row r="34" spans="1:19">
      <c r="A34" s="1"/>
      <c r="B34" s="1"/>
      <c r="C34" s="1"/>
      <c r="D34" s="1"/>
      <c r="E34" s="1"/>
      <c r="F34" s="1"/>
      <c r="G34" s="1"/>
      <c r="H34" s="1"/>
      <c r="I34" s="1"/>
      <c r="J34" s="1"/>
      <c r="K34" s="1"/>
      <c r="L34" s="1"/>
      <c r="M34" s="1"/>
      <c r="N34" s="1"/>
      <c r="O34" s="1"/>
      <c r="P34" s="1"/>
      <c r="Q34" s="1"/>
      <c r="R34" s="1"/>
      <c r="S34" s="1"/>
    </row>
    <row r="35" spans="1:19">
      <c r="A35" s="1"/>
      <c r="B35" s="1"/>
      <c r="C35" s="1"/>
      <c r="D35" s="1"/>
      <c r="E35" s="1"/>
      <c r="F35" s="1"/>
      <c r="G35" s="1"/>
      <c r="H35" s="1"/>
      <c r="I35" s="1"/>
      <c r="J35" s="1"/>
      <c r="K35" s="1"/>
      <c r="L35" s="1"/>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row r="37" spans="1:19">
      <c r="A37" s="1"/>
      <c r="B37" s="1"/>
      <c r="C37" s="1"/>
      <c r="D37" s="1"/>
      <c r="E37" s="1"/>
      <c r="F37" s="1"/>
      <c r="G37" s="1"/>
      <c r="H37" s="1"/>
      <c r="I37" s="1"/>
      <c r="J37" s="1"/>
      <c r="K37" s="1"/>
      <c r="L37" s="1"/>
      <c r="M37" s="1"/>
      <c r="N37" s="1"/>
      <c r="O37" s="1"/>
      <c r="P37" s="1"/>
      <c r="Q37" s="1"/>
      <c r="R37" s="1"/>
      <c r="S37" s="1"/>
    </row>
    <row r="38" spans="1:19">
      <c r="A38" s="1"/>
      <c r="B38" s="1"/>
      <c r="C38" s="1"/>
      <c r="D38" s="1"/>
      <c r="E38" s="1"/>
      <c r="F38" s="1"/>
      <c r="G38" s="1"/>
      <c r="H38" s="1"/>
      <c r="I38" s="1"/>
      <c r="J38" s="1"/>
      <c r="K38" s="1"/>
      <c r="L38" s="1"/>
      <c r="M38" s="1"/>
      <c r="N38" s="1"/>
      <c r="O38" s="1"/>
      <c r="P38" s="1"/>
      <c r="Q38" s="1"/>
      <c r="R38" s="1"/>
      <c r="S38" s="1"/>
    </row>
    <row r="39" spans="1:19">
      <c r="A39" s="1"/>
      <c r="B39" s="1"/>
      <c r="C39" s="1"/>
      <c r="D39" s="1"/>
      <c r="E39" s="1"/>
      <c r="F39" s="1"/>
      <c r="G39" s="1"/>
      <c r="H39" s="1"/>
      <c r="I39" s="1"/>
      <c r="J39" s="1"/>
      <c r="K39" s="1"/>
      <c r="L39" s="1"/>
      <c r="M39" s="1"/>
      <c r="N39" s="1"/>
      <c r="O39" s="1"/>
      <c r="P39" s="1"/>
      <c r="Q39" s="1"/>
      <c r="R39" s="1"/>
      <c r="S39" s="1"/>
    </row>
    <row r="40" spans="1:19">
      <c r="A40" s="1"/>
      <c r="B40" s="1"/>
      <c r="C40" s="1"/>
      <c r="D40" s="1"/>
      <c r="E40" s="1"/>
      <c r="F40" s="1"/>
      <c r="G40" s="1"/>
      <c r="H40" s="1"/>
      <c r="I40" s="1"/>
      <c r="J40" s="1"/>
      <c r="K40" s="1"/>
      <c r="L40" s="1"/>
      <c r="M40" s="1"/>
      <c r="N40" s="1"/>
      <c r="O40" s="1"/>
      <c r="P40" s="1"/>
      <c r="Q40" s="1"/>
      <c r="R40" s="1"/>
      <c r="S40" s="1"/>
    </row>
    <row r="41" spans="1:19">
      <c r="A41" s="1"/>
      <c r="B41" s="1"/>
      <c r="C41" s="1"/>
      <c r="D41" s="1"/>
      <c r="E41" s="1"/>
      <c r="F41" s="1"/>
      <c r="G41" s="1"/>
      <c r="H41" s="1"/>
      <c r="I41" s="1"/>
      <c r="J41" s="1"/>
      <c r="K41" s="1"/>
      <c r="L41" s="1"/>
      <c r="M41" s="1"/>
      <c r="N41" s="1"/>
      <c r="O41" s="1"/>
      <c r="P41" s="1"/>
      <c r="Q41" s="1"/>
      <c r="R41" s="1"/>
      <c r="S41" s="1"/>
    </row>
    <row r="42" spans="1:19">
      <c r="A42" s="1"/>
      <c r="B42" s="1"/>
      <c r="C42" s="1"/>
      <c r="D42" s="1"/>
      <c r="E42" s="1"/>
      <c r="F42" s="1"/>
      <c r="G42" s="1"/>
      <c r="H42" s="1"/>
      <c r="I42" s="1"/>
      <c r="J42" s="1"/>
      <c r="K42" s="1"/>
      <c r="L42" s="1"/>
      <c r="M42" s="1"/>
      <c r="N42" s="1"/>
      <c r="O42" s="1"/>
      <c r="P42" s="1"/>
      <c r="Q42" s="1"/>
      <c r="R42" s="1"/>
      <c r="S42" s="1"/>
    </row>
    <row r="43" spans="1:19">
      <c r="A43" s="1"/>
      <c r="B43" s="1"/>
      <c r="C43" s="1"/>
      <c r="D43" s="1"/>
      <c r="E43" s="1"/>
      <c r="F43" s="1"/>
      <c r="G43" s="1"/>
      <c r="H43" s="1"/>
      <c r="I43" s="1"/>
      <c r="J43" s="1"/>
      <c r="K43" s="1"/>
      <c r="L43" s="1"/>
      <c r="M43" s="1"/>
      <c r="N43" s="1"/>
      <c r="O43" s="1"/>
      <c r="P43" s="1"/>
      <c r="Q43" s="1"/>
      <c r="R43" s="1"/>
      <c r="S43" s="1"/>
    </row>
    <row r="44" spans="1:19">
      <c r="A44" s="1"/>
      <c r="B44" s="1"/>
      <c r="C44" s="1"/>
      <c r="D44" s="1"/>
      <c r="E44" s="1"/>
      <c r="F44" s="1"/>
      <c r="G44" s="1"/>
      <c r="H44" s="1"/>
      <c r="I44" s="1"/>
      <c r="J44" s="1"/>
      <c r="K44" s="1"/>
      <c r="L44" s="1"/>
      <c r="M44" s="1"/>
      <c r="N44" s="1"/>
      <c r="O44" s="1"/>
      <c r="P44" s="1"/>
      <c r="Q44" s="1"/>
      <c r="R44" s="1"/>
      <c r="S44" s="1"/>
    </row>
    <row r="45" spans="1:19">
      <c r="A45" s="1"/>
      <c r="B45" s="1"/>
      <c r="C45" s="1"/>
      <c r="D45" s="1"/>
      <c r="E45" s="1"/>
      <c r="F45" s="1"/>
      <c r="G45" s="1"/>
      <c r="H45" s="1"/>
      <c r="I45" s="1"/>
      <c r="J45" s="1"/>
      <c r="K45" s="1"/>
      <c r="L45" s="1"/>
      <c r="M45" s="1"/>
      <c r="N45" s="1"/>
      <c r="O45" s="1"/>
      <c r="P45" s="1"/>
      <c r="Q45" s="1"/>
      <c r="R45" s="1"/>
      <c r="S45" s="1"/>
    </row>
    <row r="46" spans="1:19">
      <c r="A46" s="1"/>
      <c r="B46" s="1"/>
      <c r="C46" s="1"/>
      <c r="D46" s="1"/>
      <c r="E46" s="1"/>
      <c r="F46" s="1"/>
      <c r="G46" s="1"/>
      <c r="H46" s="1"/>
      <c r="I46" s="1"/>
      <c r="J46" s="1"/>
      <c r="K46" s="1"/>
      <c r="L46" s="1"/>
      <c r="M46" s="1"/>
      <c r="N46" s="1"/>
      <c r="O46" s="1"/>
      <c r="P46" s="1"/>
      <c r="Q46" s="1"/>
      <c r="R46" s="1"/>
      <c r="S46" s="1"/>
    </row>
    <row r="47" spans="1:19">
      <c r="A47" s="1"/>
      <c r="B47" s="1"/>
      <c r="C47" s="1"/>
      <c r="D47" s="1"/>
      <c r="E47" s="1"/>
      <c r="F47" s="1"/>
      <c r="G47" s="1"/>
      <c r="H47" s="1"/>
      <c r="I47" s="1"/>
      <c r="J47" s="1"/>
      <c r="K47" s="1"/>
      <c r="L47" s="1"/>
      <c r="M47" s="1"/>
      <c r="N47" s="1"/>
      <c r="O47" s="1"/>
      <c r="P47" s="1"/>
      <c r="Q47" s="1"/>
      <c r="R47" s="1"/>
      <c r="S47" s="1"/>
    </row>
    <row r="48" spans="1:19">
      <c r="A48" s="1"/>
      <c r="B48" s="1"/>
      <c r="C48" s="1"/>
      <c r="D48" s="1"/>
      <c r="E48" s="1"/>
      <c r="F48" s="1"/>
      <c r="G48" s="1"/>
      <c r="H48" s="1"/>
      <c r="I48" s="1"/>
      <c r="J48" s="1"/>
      <c r="K48" s="1"/>
      <c r="L48" s="1"/>
      <c r="M48" s="1"/>
      <c r="N48" s="1"/>
      <c r="O48" s="1"/>
      <c r="P48" s="1"/>
      <c r="Q48" s="1"/>
      <c r="R48" s="1"/>
      <c r="S48" s="1"/>
    </row>
    <row r="49" spans="1:19">
      <c r="A49" s="1"/>
      <c r="B49" s="1"/>
      <c r="C49" s="1"/>
      <c r="D49" s="1"/>
      <c r="E49" s="1"/>
      <c r="F49" s="1"/>
      <c r="G49" s="1"/>
      <c r="H49" s="1"/>
      <c r="I49" s="1"/>
      <c r="J49" s="1"/>
      <c r="K49" s="1"/>
      <c r="L49" s="1"/>
      <c r="M49" s="1"/>
      <c r="N49" s="1"/>
      <c r="O49" s="1"/>
      <c r="P49" s="1"/>
      <c r="Q49" s="1"/>
      <c r="R49" s="1"/>
      <c r="S49" s="1"/>
    </row>
    <row r="50" spans="1:19">
      <c r="A50" s="1"/>
      <c r="B50" s="1"/>
      <c r="C50" s="1"/>
      <c r="D50" s="1"/>
      <c r="E50" s="1"/>
      <c r="F50" s="1"/>
      <c r="G50" s="1"/>
      <c r="H50" s="1"/>
      <c r="I50" s="1"/>
      <c r="J50" s="1"/>
      <c r="K50" s="1"/>
      <c r="L50" s="1"/>
      <c r="M50" s="1"/>
      <c r="N50" s="1"/>
      <c r="O50" s="1"/>
      <c r="P50" s="1"/>
      <c r="Q50" s="1"/>
      <c r="R50" s="1"/>
      <c r="S50" s="1"/>
    </row>
    <row r="51" spans="1:19">
      <c r="A51" s="1"/>
      <c r="B51" s="1"/>
      <c r="C51" s="1"/>
      <c r="D51" s="1"/>
      <c r="E51" s="1"/>
      <c r="F51" s="1"/>
      <c r="G51" s="1"/>
      <c r="H51" s="1"/>
      <c r="I51" s="1"/>
      <c r="J51" s="1"/>
      <c r="K51" s="1"/>
      <c r="L51" s="1"/>
      <c r="M51" s="1"/>
      <c r="N51" s="1"/>
      <c r="O51" s="1"/>
      <c r="P51" s="1"/>
      <c r="Q51" s="1"/>
      <c r="R51" s="1"/>
      <c r="S51" s="1"/>
    </row>
    <row r="52" spans="1:19">
      <c r="A52" s="1"/>
      <c r="B52" s="1"/>
      <c r="C52" s="1"/>
      <c r="D52" s="1"/>
      <c r="E52" s="1"/>
      <c r="F52" s="1"/>
      <c r="G52" s="1"/>
      <c r="H52" s="1"/>
      <c r="I52" s="1"/>
      <c r="J52" s="1"/>
      <c r="K52" s="1"/>
      <c r="L52" s="1"/>
      <c r="M52" s="1"/>
      <c r="N52" s="1"/>
      <c r="O52" s="1"/>
      <c r="P52" s="1"/>
      <c r="Q52" s="1"/>
      <c r="R52" s="1"/>
      <c r="S52" s="1"/>
    </row>
    <row r="53" spans="1:19">
      <c r="A53" s="1"/>
      <c r="B53" s="1"/>
      <c r="C53" s="1"/>
      <c r="D53" s="1"/>
      <c r="E53" s="1"/>
      <c r="F53" s="1"/>
      <c r="G53" s="1"/>
      <c r="H53" s="1"/>
      <c r="I53" s="1"/>
      <c r="J53" s="1"/>
      <c r="K53" s="1"/>
      <c r="L53" s="1"/>
      <c r="M53" s="1"/>
      <c r="N53" s="1"/>
      <c r="O53" s="1"/>
      <c r="P53" s="1"/>
      <c r="Q53" s="1"/>
      <c r="R53" s="1"/>
      <c r="S53" s="1"/>
    </row>
    <row r="54" spans="1:19">
      <c r="A54" s="1"/>
      <c r="B54" s="1"/>
      <c r="C54" s="1"/>
      <c r="D54" s="1"/>
      <c r="E54" s="1"/>
      <c r="F54" s="1"/>
      <c r="G54" s="1"/>
      <c r="H54" s="1"/>
      <c r="I54" s="1"/>
      <c r="J54" s="1"/>
      <c r="K54" s="1"/>
      <c r="L54" s="1"/>
      <c r="M54" s="1"/>
      <c r="N54" s="1"/>
      <c r="O54" s="1"/>
      <c r="P54" s="1"/>
      <c r="Q54" s="1"/>
      <c r="R54" s="1"/>
      <c r="S54" s="1"/>
    </row>
    <row r="55" spans="1:19">
      <c r="A55" s="1"/>
      <c r="B55" s="1"/>
      <c r="C55" s="1"/>
      <c r="D55" s="1"/>
      <c r="E55" s="1"/>
      <c r="F55" s="1"/>
      <c r="G55" s="1"/>
      <c r="H55" s="1"/>
      <c r="I55" s="1"/>
      <c r="J55" s="1"/>
      <c r="K55" s="1"/>
      <c r="L55" s="1"/>
      <c r="M55" s="1"/>
      <c r="N55" s="1"/>
      <c r="O55" s="1"/>
      <c r="P55" s="1"/>
      <c r="Q55" s="1"/>
      <c r="R55" s="1"/>
      <c r="S55" s="1"/>
    </row>
    <row r="56" spans="1:19">
      <c r="A56" s="1"/>
      <c r="B56" s="1"/>
      <c r="C56" s="1"/>
      <c r="D56" s="1"/>
      <c r="E56" s="1"/>
      <c r="F56" s="1"/>
      <c r="G56" s="1"/>
      <c r="H56" s="1"/>
      <c r="I56" s="1"/>
      <c r="J56" s="1"/>
      <c r="K56" s="1"/>
      <c r="L56" s="1"/>
      <c r="M56" s="1"/>
      <c r="N56" s="1"/>
      <c r="O56" s="1"/>
      <c r="P56" s="1"/>
      <c r="Q56" s="1"/>
      <c r="R56" s="1"/>
      <c r="S56" s="1"/>
    </row>
    <row r="57" spans="1:19">
      <c r="A57" s="1"/>
      <c r="B57" s="1"/>
      <c r="C57" s="1"/>
      <c r="D57" s="1"/>
      <c r="E57" s="1"/>
      <c r="F57" s="1"/>
      <c r="G57" s="1"/>
      <c r="H57" s="1"/>
      <c r="I57" s="1"/>
      <c r="J57" s="1"/>
      <c r="K57" s="1"/>
      <c r="L57" s="1"/>
      <c r="M57" s="1"/>
      <c r="N57" s="1"/>
      <c r="O57" s="1"/>
      <c r="P57" s="1"/>
      <c r="Q57" s="1"/>
      <c r="R57" s="1"/>
      <c r="S57" s="1"/>
    </row>
    <row r="58" spans="1:19">
      <c r="A58" s="1"/>
      <c r="B58" s="1"/>
      <c r="C58" s="1"/>
      <c r="D58" s="1"/>
      <c r="E58" s="1"/>
      <c r="F58" s="1"/>
      <c r="G58" s="1"/>
      <c r="H58" s="1"/>
      <c r="I58" s="1"/>
      <c r="J58" s="1"/>
      <c r="K58" s="1"/>
      <c r="L58" s="1"/>
      <c r="M58" s="1"/>
      <c r="N58" s="1"/>
      <c r="O58" s="1"/>
      <c r="P58" s="1"/>
      <c r="Q58" s="1"/>
      <c r="R58" s="1"/>
      <c r="S58" s="1"/>
    </row>
    <row r="59" spans="1:19">
      <c r="A59" s="1"/>
      <c r="B59" s="1"/>
      <c r="C59" s="1"/>
      <c r="D59" s="1"/>
      <c r="E59" s="1"/>
      <c r="F59" s="1"/>
      <c r="G59" s="1"/>
      <c r="H59" s="1"/>
      <c r="I59" s="1"/>
      <c r="J59" s="1"/>
      <c r="K59" s="1"/>
      <c r="L59" s="1"/>
      <c r="M59" s="1"/>
      <c r="N59" s="1"/>
      <c r="O59" s="1"/>
      <c r="P59" s="1"/>
      <c r="Q59" s="1"/>
      <c r="R59" s="1"/>
      <c r="S59" s="1"/>
    </row>
    <row r="60" spans="1:19">
      <c r="A60" s="1"/>
      <c r="B60" s="1"/>
      <c r="C60" s="1"/>
      <c r="D60" s="1"/>
      <c r="E60" s="1"/>
      <c r="F60" s="1"/>
      <c r="G60" s="1"/>
      <c r="H60" s="1"/>
      <c r="I60" s="1"/>
      <c r="J60" s="1"/>
      <c r="K60" s="1"/>
      <c r="L60" s="1"/>
      <c r="M60" s="1"/>
      <c r="N60" s="1"/>
      <c r="O60" s="1"/>
      <c r="P60" s="1"/>
      <c r="Q60" s="1"/>
      <c r="R60" s="1"/>
      <c r="S60" s="1"/>
    </row>
    <row r="61" spans="1:19">
      <c r="A61" s="1"/>
      <c r="B61" s="1"/>
      <c r="C61" s="1"/>
      <c r="D61" s="1"/>
      <c r="E61" s="1"/>
      <c r="F61" s="1"/>
      <c r="G61" s="1"/>
      <c r="H61" s="1"/>
      <c r="I61" s="1"/>
      <c r="J61" s="1"/>
      <c r="K61" s="1"/>
      <c r="L61" s="1"/>
      <c r="M61" s="1"/>
      <c r="N61" s="1"/>
      <c r="O61" s="1"/>
      <c r="P61" s="1"/>
      <c r="Q61" s="1"/>
      <c r="R61" s="1"/>
      <c r="S61" s="1"/>
    </row>
    <row r="62" spans="1:19">
      <c r="A62" s="1"/>
      <c r="B62" s="1"/>
      <c r="C62" s="1"/>
      <c r="D62" s="1"/>
      <c r="E62" s="1"/>
      <c r="F62" s="1"/>
      <c r="G62" s="1"/>
      <c r="H62" s="1"/>
      <c r="I62" s="1"/>
      <c r="J62" s="1"/>
      <c r="K62" s="1"/>
      <c r="L62" s="1"/>
      <c r="M62" s="1"/>
      <c r="N62" s="1"/>
      <c r="O62" s="1"/>
      <c r="P62" s="1"/>
      <c r="Q62" s="1"/>
      <c r="R62" s="1"/>
      <c r="S62" s="1"/>
    </row>
    <row r="63" spans="1:19">
      <c r="A63" s="1"/>
      <c r="B63" s="1"/>
      <c r="C63" s="1"/>
      <c r="D63" s="1"/>
      <c r="E63" s="1"/>
      <c r="F63" s="1"/>
      <c r="G63" s="1"/>
      <c r="H63" s="1"/>
      <c r="I63" s="1"/>
      <c r="J63" s="1"/>
      <c r="K63" s="1"/>
      <c r="L63" s="1"/>
      <c r="M63" s="1"/>
      <c r="N63" s="1"/>
      <c r="O63" s="1"/>
      <c r="P63" s="1"/>
      <c r="Q63" s="1"/>
      <c r="R63" s="1"/>
      <c r="S63" s="1"/>
    </row>
    <row r="64" spans="1:19">
      <c r="A64" s="1"/>
      <c r="B64" s="1"/>
      <c r="C64" s="1"/>
      <c r="D64" s="1"/>
      <c r="E64" s="1"/>
      <c r="F64" s="1"/>
      <c r="G64" s="1"/>
      <c r="H64" s="1"/>
      <c r="I64" s="1"/>
      <c r="J64" s="1"/>
      <c r="K64" s="1"/>
      <c r="L64" s="1"/>
      <c r="M64" s="1"/>
      <c r="N64" s="1"/>
      <c r="O64" s="1"/>
      <c r="P64" s="1"/>
      <c r="Q64" s="1"/>
      <c r="R64" s="1"/>
      <c r="S64" s="1"/>
    </row>
    <row r="65" spans="1:19">
      <c r="A65" s="1"/>
      <c r="B65" s="1"/>
      <c r="C65" s="1"/>
      <c r="D65" s="1"/>
      <c r="E65" s="1"/>
      <c r="F65" s="1"/>
      <c r="G65" s="1"/>
      <c r="H65" s="1"/>
      <c r="I65" s="1"/>
      <c r="J65" s="1"/>
      <c r="K65" s="1"/>
      <c r="L65" s="1"/>
      <c r="M65" s="1"/>
      <c r="N65" s="1"/>
      <c r="O65" s="1"/>
      <c r="P65" s="1"/>
      <c r="Q65" s="1"/>
      <c r="R65" s="1"/>
      <c r="S65" s="1"/>
    </row>
    <row r="66" spans="1:19">
      <c r="A66" s="1"/>
      <c r="B66" s="1"/>
      <c r="C66" s="1"/>
      <c r="D66" s="1"/>
      <c r="E66" s="1"/>
      <c r="F66" s="1"/>
      <c r="G66" s="1"/>
      <c r="H66" s="1"/>
      <c r="I66" s="1"/>
      <c r="J66" s="1"/>
      <c r="K66" s="1"/>
      <c r="L66" s="1"/>
      <c r="M66" s="1"/>
      <c r="N66" s="1"/>
      <c r="O66" s="1"/>
      <c r="P66" s="1"/>
      <c r="Q66" s="1"/>
      <c r="R66" s="1"/>
      <c r="S66" s="1"/>
    </row>
    <row r="67" spans="1:19">
      <c r="A67" s="1"/>
      <c r="B67" s="1"/>
      <c r="C67" s="1"/>
      <c r="D67" s="1"/>
      <c r="E67" s="1"/>
      <c r="F67" s="1"/>
      <c r="G67" s="1"/>
      <c r="H67" s="1"/>
      <c r="I67" s="1"/>
      <c r="J67" s="1"/>
      <c r="K67" s="1"/>
      <c r="L67" s="1"/>
      <c r="M67" s="1"/>
      <c r="N67" s="1"/>
      <c r="O67" s="1"/>
      <c r="P67" s="1"/>
      <c r="Q67" s="1"/>
      <c r="R67" s="1"/>
      <c r="S67" s="1"/>
    </row>
    <row r="68" spans="1:19">
      <c r="A68" s="1"/>
      <c r="B68" s="1"/>
      <c r="C68" s="1"/>
      <c r="D68" s="1"/>
      <c r="E68" s="1"/>
      <c r="F68" s="1"/>
      <c r="G68" s="1"/>
      <c r="H68" s="1"/>
      <c r="I68" s="1"/>
      <c r="J68" s="1"/>
      <c r="K68" s="1"/>
      <c r="L68" s="1"/>
      <c r="M68" s="1"/>
      <c r="N68" s="1"/>
      <c r="O68" s="1"/>
      <c r="P68" s="1"/>
      <c r="Q68" s="1"/>
      <c r="R68" s="1"/>
      <c r="S68" s="1"/>
    </row>
    <row r="69" spans="1:19">
      <c r="A69" s="1"/>
      <c r="B69" s="1"/>
      <c r="C69" s="1"/>
      <c r="D69" s="1"/>
      <c r="E69" s="1"/>
      <c r="F69" s="1"/>
      <c r="G69" s="1"/>
      <c r="H69" s="1"/>
      <c r="I69" s="1"/>
      <c r="J69" s="1"/>
      <c r="K69" s="1"/>
      <c r="L69" s="1"/>
      <c r="M69" s="1"/>
      <c r="N69" s="1"/>
      <c r="O69" s="1"/>
      <c r="P69" s="1"/>
      <c r="Q69" s="1"/>
      <c r="R69" s="1"/>
      <c r="S69" s="1"/>
    </row>
    <row r="70" spans="1:19">
      <c r="A70" s="1"/>
      <c r="B70" s="1"/>
      <c r="C70" s="1"/>
      <c r="D70" s="1"/>
      <c r="E70" s="1"/>
      <c r="F70" s="1"/>
      <c r="G70" s="1"/>
      <c r="H70" s="1"/>
      <c r="I70" s="1"/>
      <c r="J70" s="1"/>
      <c r="K70" s="1"/>
      <c r="L70" s="1"/>
      <c r="M70" s="1"/>
      <c r="N70" s="1"/>
      <c r="O70" s="1"/>
      <c r="P70" s="1"/>
      <c r="Q70" s="1"/>
      <c r="R70" s="1"/>
      <c r="S70" s="1"/>
    </row>
    <row r="71" spans="1:19">
      <c r="A71" s="1"/>
      <c r="B71" s="1"/>
      <c r="C71" s="1"/>
      <c r="D71" s="1"/>
      <c r="E71" s="1"/>
      <c r="F71" s="1"/>
      <c r="G71" s="1"/>
      <c r="H71" s="1"/>
      <c r="I71" s="1"/>
      <c r="J71" s="1"/>
      <c r="K71" s="1"/>
      <c r="L71" s="1"/>
      <c r="M71" s="1"/>
      <c r="N71" s="1"/>
      <c r="O71" s="1"/>
      <c r="P71" s="1"/>
      <c r="Q71" s="1"/>
      <c r="R71" s="1"/>
      <c r="S71" s="1"/>
    </row>
    <row r="72" spans="1:19">
      <c r="A72" s="1"/>
      <c r="B72" s="1"/>
      <c r="C72" s="1"/>
      <c r="D72" s="1"/>
      <c r="E72" s="1"/>
      <c r="F72" s="1"/>
      <c r="G72" s="1"/>
      <c r="H72" s="1"/>
      <c r="I72" s="1"/>
      <c r="J72" s="1"/>
      <c r="K72" s="1"/>
      <c r="L72" s="1"/>
      <c r="M72" s="1"/>
      <c r="N72" s="1"/>
      <c r="O72" s="1"/>
      <c r="P72" s="1"/>
      <c r="Q72" s="1"/>
      <c r="R72" s="1"/>
      <c r="S72" s="1"/>
    </row>
    <row r="73" spans="1:19">
      <c r="A73" s="1"/>
      <c r="B73" s="1"/>
      <c r="C73" s="1"/>
      <c r="D73" s="1"/>
      <c r="E73" s="1"/>
      <c r="F73" s="1"/>
      <c r="G73" s="1"/>
      <c r="H73" s="1"/>
      <c r="I73" s="1"/>
      <c r="J73" s="1"/>
      <c r="K73" s="1"/>
      <c r="L73" s="1"/>
      <c r="M73" s="1"/>
      <c r="N73" s="1"/>
      <c r="O73" s="1"/>
      <c r="P73" s="1"/>
      <c r="Q73" s="1"/>
      <c r="R73" s="1"/>
      <c r="S73" s="1"/>
    </row>
    <row r="74" spans="1:19">
      <c r="A74" s="1"/>
      <c r="B74" s="1"/>
      <c r="C74" s="1"/>
      <c r="D74" s="1"/>
      <c r="E74" s="1"/>
      <c r="F74" s="1"/>
      <c r="G74" s="1"/>
      <c r="H74" s="1"/>
      <c r="I74" s="1"/>
      <c r="J74" s="1"/>
      <c r="K74" s="1"/>
      <c r="L74" s="1"/>
      <c r="M74" s="1"/>
      <c r="N74" s="1"/>
      <c r="O74" s="1"/>
      <c r="P74" s="1"/>
      <c r="Q74" s="1"/>
      <c r="R74" s="1"/>
      <c r="S74" s="1"/>
    </row>
    <row r="75" spans="1:19">
      <c r="A75" s="1"/>
      <c r="B75" s="1"/>
      <c r="C75" s="1"/>
      <c r="D75" s="1"/>
      <c r="E75" s="1"/>
      <c r="F75" s="1"/>
      <c r="G75" s="1"/>
      <c r="H75" s="1"/>
      <c r="I75" s="1"/>
      <c r="J75" s="1"/>
      <c r="K75" s="1"/>
      <c r="L75" s="1"/>
      <c r="M75" s="1"/>
      <c r="N75" s="1"/>
      <c r="O75" s="1"/>
      <c r="P75" s="1"/>
      <c r="Q75" s="1"/>
      <c r="R75" s="1"/>
      <c r="S75" s="1"/>
    </row>
    <row r="76" spans="1:19">
      <c r="A76" s="1"/>
      <c r="B76" s="1"/>
      <c r="C76" s="1"/>
      <c r="D76" s="1"/>
      <c r="E76" s="1"/>
      <c r="F76" s="1"/>
      <c r="G76" s="1"/>
      <c r="H76" s="1"/>
      <c r="I76" s="1"/>
      <c r="J76" s="1"/>
      <c r="K76" s="1"/>
      <c r="L76" s="1"/>
      <c r="M76" s="1"/>
      <c r="N76" s="1"/>
      <c r="O76" s="1"/>
      <c r="P76" s="1"/>
      <c r="Q76" s="1"/>
      <c r="R76" s="1"/>
      <c r="S76" s="1"/>
    </row>
    <row r="77" spans="1:19">
      <c r="A77" s="1"/>
      <c r="B77" s="1"/>
      <c r="C77" s="1"/>
      <c r="D77" s="1"/>
      <c r="E77" s="1"/>
      <c r="F77" s="1"/>
      <c r="G77" s="1"/>
      <c r="H77" s="1"/>
      <c r="I77" s="1"/>
      <c r="J77" s="1"/>
      <c r="K77" s="1"/>
      <c r="L77" s="1"/>
      <c r="M77" s="1"/>
      <c r="N77" s="1"/>
      <c r="O77" s="1"/>
      <c r="P77" s="1"/>
      <c r="Q77" s="1"/>
      <c r="R77" s="1"/>
      <c r="S77" s="1"/>
    </row>
    <row r="78" spans="1:19">
      <c r="A78" s="1"/>
      <c r="B78" s="1"/>
      <c r="C78" s="1"/>
      <c r="D78" s="1"/>
      <c r="E78" s="1"/>
      <c r="F78" s="1"/>
      <c r="G78" s="1"/>
      <c r="H78" s="1"/>
      <c r="I78" s="1"/>
      <c r="J78" s="1"/>
      <c r="K78" s="1"/>
      <c r="L78" s="1"/>
      <c r="M78" s="1"/>
      <c r="N78" s="1"/>
      <c r="O78" s="1"/>
      <c r="P78" s="1"/>
      <c r="Q78" s="1"/>
      <c r="R78" s="1"/>
      <c r="S78" s="1"/>
    </row>
    <row r="79" spans="1:19">
      <c r="A79" s="1"/>
      <c r="B79" s="1"/>
      <c r="C79" s="1"/>
      <c r="D79" s="1"/>
      <c r="E79" s="1"/>
      <c r="F79" s="1"/>
      <c r="G79" s="1"/>
      <c r="H79" s="1"/>
      <c r="I79" s="1"/>
      <c r="J79" s="1"/>
      <c r="K79" s="1"/>
      <c r="L79" s="1"/>
      <c r="M79" s="1"/>
      <c r="N79" s="1"/>
      <c r="O79" s="1"/>
      <c r="P79" s="1"/>
      <c r="Q79" s="1"/>
      <c r="R79" s="1"/>
      <c r="S79" s="1"/>
    </row>
    <row r="80" spans="1:19">
      <c r="A80" s="1"/>
      <c r="B80" s="1"/>
      <c r="C80" s="1"/>
      <c r="D80" s="1"/>
      <c r="E80" s="1"/>
      <c r="F80" s="1"/>
      <c r="G80" s="1"/>
      <c r="H80" s="1"/>
      <c r="I80" s="1"/>
      <c r="J80" s="1"/>
      <c r="K80" s="1"/>
      <c r="L80" s="1"/>
      <c r="M80" s="1"/>
      <c r="N80" s="1"/>
      <c r="O80" s="1"/>
      <c r="P80" s="1"/>
      <c r="Q80" s="1"/>
      <c r="R80" s="1"/>
      <c r="S80" s="1"/>
    </row>
    <row r="81" spans="1:19">
      <c r="A81" s="1"/>
      <c r="B81" s="1"/>
      <c r="C81" s="1"/>
      <c r="D81" s="1"/>
      <c r="E81" s="1"/>
      <c r="F81" s="1"/>
      <c r="G81" s="1"/>
      <c r="H81" s="1"/>
      <c r="I81" s="1"/>
      <c r="J81" s="1"/>
      <c r="K81" s="1"/>
      <c r="L81" s="1"/>
      <c r="M81" s="1"/>
      <c r="N81" s="1"/>
      <c r="O81" s="1"/>
      <c r="P81" s="1"/>
      <c r="Q81" s="1"/>
      <c r="R81" s="1"/>
      <c r="S81" s="1"/>
    </row>
    <row r="82" spans="1:19">
      <c r="A82" s="1"/>
      <c r="B82" s="1"/>
      <c r="C82" s="1"/>
      <c r="D82" s="1"/>
      <c r="E82" s="1"/>
      <c r="F82" s="1"/>
      <c r="G82" s="1"/>
      <c r="H82" s="1"/>
      <c r="I82" s="1"/>
      <c r="J82" s="1"/>
      <c r="K82" s="1"/>
      <c r="L82" s="1"/>
      <c r="M82" s="1"/>
      <c r="N82" s="1"/>
      <c r="O82" s="1"/>
      <c r="P82" s="1"/>
      <c r="Q82" s="1"/>
      <c r="R82" s="1"/>
      <c r="S82" s="1"/>
    </row>
    <row r="83" spans="1:19">
      <c r="A83" s="1"/>
      <c r="B83" s="1"/>
      <c r="C83" s="1"/>
      <c r="D83" s="1"/>
      <c r="E83" s="1"/>
      <c r="F83" s="1"/>
      <c r="G83" s="1"/>
      <c r="H83" s="1"/>
      <c r="I83" s="1"/>
      <c r="J83" s="1"/>
      <c r="K83" s="1"/>
      <c r="L83" s="1"/>
      <c r="M83" s="1"/>
      <c r="N83" s="1"/>
      <c r="O83" s="1"/>
      <c r="P83" s="1"/>
      <c r="Q83" s="1"/>
      <c r="R83" s="1"/>
      <c r="S83" s="1"/>
    </row>
    <row r="84" spans="1:19">
      <c r="A84" s="1"/>
      <c r="B84" s="1"/>
      <c r="C84" s="1"/>
      <c r="D84" s="1"/>
      <c r="E84" s="1"/>
      <c r="F84" s="1"/>
      <c r="G84" s="1"/>
      <c r="H84" s="1"/>
      <c r="I84" s="1"/>
      <c r="J84" s="1"/>
      <c r="K84" s="1"/>
      <c r="L84" s="1"/>
      <c r="M84" s="1"/>
      <c r="N84" s="1"/>
      <c r="O84" s="1"/>
      <c r="P84" s="1"/>
      <c r="Q84" s="1"/>
      <c r="R84" s="1"/>
      <c r="S84" s="1"/>
    </row>
    <row r="85" spans="1:19">
      <c r="A85" s="1"/>
      <c r="B85" s="1"/>
      <c r="C85" s="1"/>
      <c r="D85" s="1"/>
      <c r="E85" s="1"/>
      <c r="F85" s="1"/>
      <c r="G85" s="1"/>
      <c r="H85" s="1"/>
      <c r="I85" s="1"/>
      <c r="J85" s="1"/>
      <c r="K85" s="1"/>
      <c r="L85" s="1"/>
      <c r="M85" s="1"/>
      <c r="N85" s="1"/>
      <c r="O85" s="1"/>
      <c r="P85" s="1"/>
      <c r="Q85" s="1"/>
      <c r="R85" s="1"/>
      <c r="S85" s="1"/>
    </row>
    <row r="86" spans="1:19">
      <c r="A86" s="1"/>
      <c r="B86" s="1"/>
      <c r="C86" s="1"/>
      <c r="D86" s="1"/>
      <c r="E86" s="1"/>
      <c r="F86" s="1"/>
      <c r="G86" s="1"/>
      <c r="H86" s="1"/>
      <c r="I86" s="1"/>
      <c r="J86" s="1"/>
      <c r="K86" s="1"/>
      <c r="L86" s="1"/>
      <c r="M86" s="1"/>
      <c r="N86" s="1"/>
      <c r="O86" s="1"/>
      <c r="P86" s="1"/>
      <c r="Q86" s="1"/>
      <c r="R86" s="1"/>
      <c r="S86" s="1"/>
    </row>
    <row r="87" spans="1:19">
      <c r="A87" s="1"/>
      <c r="B87" s="1"/>
      <c r="C87" s="1"/>
      <c r="D87" s="1"/>
      <c r="E87" s="1"/>
      <c r="F87" s="1"/>
      <c r="G87" s="1"/>
      <c r="H87" s="1"/>
      <c r="I87" s="1"/>
      <c r="J87" s="1"/>
      <c r="K87" s="1"/>
      <c r="L87" s="1"/>
      <c r="M87" s="1"/>
      <c r="N87" s="1"/>
      <c r="O87" s="1"/>
      <c r="P87" s="1"/>
      <c r="Q87" s="1"/>
      <c r="R87" s="1"/>
      <c r="S87" s="1"/>
    </row>
    <row r="88" spans="1:19">
      <c r="A88" s="1"/>
      <c r="B88" s="1"/>
      <c r="C88" s="1"/>
      <c r="D88" s="1"/>
      <c r="E88" s="1"/>
      <c r="F88" s="1"/>
      <c r="G88" s="1"/>
      <c r="H88" s="1"/>
      <c r="I88" s="1"/>
      <c r="J88" s="1"/>
      <c r="K88" s="1"/>
      <c r="L88" s="1"/>
      <c r="M88" s="1"/>
      <c r="N88" s="1"/>
      <c r="O88" s="1"/>
      <c r="P88" s="1"/>
      <c r="Q88" s="1"/>
      <c r="R88" s="1"/>
      <c r="S88" s="1"/>
    </row>
    <row r="89" spans="1:19">
      <c r="A89" s="1"/>
      <c r="B89" s="1"/>
      <c r="C89" s="1"/>
      <c r="D89" s="1"/>
      <c r="E89" s="1"/>
      <c r="F89" s="1"/>
      <c r="G89" s="1"/>
      <c r="H89" s="1"/>
      <c r="I89" s="1"/>
      <c r="J89" s="1"/>
      <c r="K89" s="1"/>
      <c r="L89" s="1"/>
      <c r="M89" s="1"/>
      <c r="N89" s="1"/>
      <c r="O89" s="1"/>
      <c r="P89" s="1"/>
      <c r="Q89" s="1"/>
      <c r="R89" s="1"/>
      <c r="S89" s="1"/>
    </row>
    <row r="90" spans="1:19">
      <c r="A90" s="1"/>
      <c r="B90" s="1"/>
      <c r="C90" s="1"/>
      <c r="D90" s="1"/>
      <c r="E90" s="1"/>
      <c r="F90" s="1"/>
      <c r="G90" s="1"/>
      <c r="H90" s="1"/>
      <c r="I90" s="1"/>
      <c r="J90" s="1"/>
      <c r="K90" s="1"/>
      <c r="L90" s="1"/>
      <c r="M90" s="1"/>
      <c r="N90" s="1"/>
      <c r="O90" s="1"/>
      <c r="P90" s="1"/>
      <c r="Q90" s="1"/>
      <c r="R90" s="1"/>
      <c r="S90" s="1"/>
    </row>
    <row r="91" spans="1:19">
      <c r="A91" s="1"/>
      <c r="B91" s="1"/>
      <c r="C91" s="1"/>
      <c r="D91" s="1"/>
      <c r="E91" s="1"/>
      <c r="F91" s="1"/>
      <c r="G91" s="1"/>
      <c r="H91" s="1"/>
      <c r="I91" s="1"/>
      <c r="J91" s="1"/>
      <c r="K91" s="1"/>
      <c r="L91" s="1"/>
      <c r="M91" s="1"/>
      <c r="N91" s="1"/>
      <c r="O91" s="1"/>
      <c r="P91" s="1"/>
      <c r="Q91" s="1"/>
      <c r="R91" s="1"/>
      <c r="S91" s="1"/>
    </row>
    <row r="92" spans="1:19">
      <c r="A92" s="1"/>
      <c r="B92" s="1"/>
      <c r="C92" s="1"/>
      <c r="D92" s="1"/>
      <c r="E92" s="1"/>
      <c r="F92" s="1"/>
      <c r="G92" s="1"/>
      <c r="H92" s="1"/>
      <c r="I92" s="1"/>
      <c r="J92" s="1"/>
      <c r="K92" s="1"/>
      <c r="L92" s="1"/>
      <c r="M92" s="1"/>
      <c r="N92" s="1"/>
      <c r="O92" s="1"/>
      <c r="P92" s="1"/>
      <c r="Q92" s="1"/>
      <c r="R92" s="1"/>
      <c r="S92" s="1"/>
    </row>
    <row r="93" spans="1:19">
      <c r="A93" s="1"/>
      <c r="B93" s="1"/>
      <c r="C93" s="1"/>
      <c r="D93" s="1"/>
      <c r="E93" s="1"/>
      <c r="F93" s="1"/>
      <c r="G93" s="1"/>
      <c r="H93" s="1"/>
      <c r="I93" s="1"/>
      <c r="J93" s="1"/>
      <c r="K93" s="1"/>
      <c r="L93" s="1"/>
      <c r="M93" s="1"/>
      <c r="N93" s="1"/>
      <c r="O93" s="1"/>
      <c r="P93" s="1"/>
      <c r="Q93" s="1"/>
      <c r="R93" s="1"/>
      <c r="S93" s="1"/>
    </row>
    <row r="94" spans="1:19">
      <c r="A94" s="1"/>
      <c r="B94" s="1"/>
      <c r="C94" s="1"/>
      <c r="D94" s="1"/>
      <c r="E94" s="1"/>
      <c r="F94" s="1"/>
      <c r="G94" s="1"/>
      <c r="H94" s="1"/>
      <c r="I94" s="1"/>
      <c r="J94" s="1"/>
      <c r="K94" s="1"/>
      <c r="L94" s="1"/>
      <c r="M94" s="1"/>
      <c r="N94" s="1"/>
      <c r="O94" s="1"/>
      <c r="P94" s="1"/>
      <c r="Q94" s="1"/>
      <c r="R94" s="1"/>
      <c r="S94" s="1"/>
    </row>
    <row r="95" spans="1:19">
      <c r="A95" s="1"/>
      <c r="B95" s="1"/>
      <c r="C95" s="1"/>
      <c r="D95" s="1"/>
      <c r="E95" s="1"/>
      <c r="F95" s="1"/>
      <c r="G95" s="1"/>
      <c r="H95" s="1"/>
      <c r="I95" s="1"/>
      <c r="J95" s="1"/>
      <c r="K95" s="1"/>
      <c r="L95" s="1"/>
      <c r="M95" s="1"/>
      <c r="N95" s="1"/>
      <c r="O95" s="1"/>
      <c r="P95" s="1"/>
      <c r="Q95" s="1"/>
      <c r="R95" s="1"/>
      <c r="S95" s="1"/>
    </row>
    <row r="96" spans="1:19">
      <c r="A96" s="1"/>
      <c r="B96" s="1"/>
      <c r="C96" s="1"/>
      <c r="D96" s="1"/>
      <c r="E96" s="1"/>
      <c r="F96" s="1"/>
      <c r="G96" s="1"/>
      <c r="H96" s="1"/>
      <c r="I96" s="1"/>
      <c r="J96" s="1"/>
      <c r="K96" s="1"/>
      <c r="L96" s="1"/>
      <c r="M96" s="1"/>
      <c r="N96" s="1"/>
      <c r="O96" s="1"/>
      <c r="P96" s="1"/>
      <c r="Q96" s="1"/>
      <c r="R96" s="1"/>
      <c r="S96" s="1"/>
    </row>
    <row r="97" spans="1:19">
      <c r="A97" s="1"/>
      <c r="B97" s="1"/>
      <c r="C97" s="1"/>
      <c r="D97" s="1"/>
      <c r="E97" s="1"/>
      <c r="F97" s="1"/>
      <c r="G97" s="1"/>
      <c r="H97" s="1"/>
      <c r="I97" s="1"/>
      <c r="J97" s="1"/>
      <c r="K97" s="1"/>
      <c r="L97" s="1"/>
      <c r="M97" s="1"/>
      <c r="N97" s="1"/>
      <c r="O97" s="1"/>
      <c r="P97" s="1"/>
      <c r="Q97" s="1"/>
      <c r="R97" s="1"/>
      <c r="S97" s="1"/>
    </row>
    <row r="98" spans="1:19">
      <c r="A98" s="1"/>
      <c r="B98" s="1"/>
      <c r="C98" s="1"/>
      <c r="D98" s="1"/>
      <c r="E98" s="1"/>
      <c r="F98" s="1"/>
      <c r="G98" s="1"/>
      <c r="H98" s="1"/>
      <c r="I98" s="1"/>
      <c r="J98" s="1"/>
      <c r="K98" s="1"/>
      <c r="L98" s="1"/>
      <c r="M98" s="1"/>
      <c r="N98" s="1"/>
      <c r="O98" s="1"/>
      <c r="P98" s="1"/>
      <c r="Q98" s="1"/>
      <c r="R98" s="1"/>
      <c r="S98" s="1"/>
    </row>
    <row r="99" spans="1:19">
      <c r="A99" s="1"/>
      <c r="B99" s="1"/>
      <c r="C99" s="1"/>
      <c r="D99" s="1"/>
      <c r="E99" s="1"/>
      <c r="F99" s="1"/>
      <c r="G99" s="1"/>
      <c r="H99" s="1"/>
      <c r="I99" s="1"/>
      <c r="J99" s="1"/>
      <c r="K99" s="1"/>
      <c r="L99" s="1"/>
      <c r="M99" s="1"/>
      <c r="N99" s="1"/>
      <c r="O99" s="1"/>
      <c r="P99" s="1"/>
      <c r="Q99" s="1"/>
      <c r="R99" s="1"/>
      <c r="S99" s="1"/>
    </row>
    <row r="100" spans="1:19">
      <c r="A100" s="1"/>
      <c r="B100" s="1"/>
      <c r="C100" s="1"/>
      <c r="D100" s="1"/>
      <c r="E100" s="1"/>
      <c r="F100" s="1"/>
      <c r="G100" s="1"/>
      <c r="H100" s="1"/>
      <c r="I100" s="1"/>
      <c r="J100" s="1"/>
      <c r="K100" s="1"/>
      <c r="L100" s="1"/>
      <c r="M100" s="1"/>
      <c r="N100" s="1"/>
      <c r="O100" s="1"/>
      <c r="P100" s="1"/>
      <c r="Q100" s="1"/>
      <c r="R100" s="1"/>
      <c r="S100" s="1"/>
    </row>
    <row r="101" spans="1:19">
      <c r="A101" s="1"/>
      <c r="B101" s="1"/>
      <c r="C101" s="1"/>
      <c r="D101" s="1"/>
      <c r="E101" s="1"/>
      <c r="F101" s="1"/>
      <c r="G101" s="1"/>
      <c r="H101" s="1"/>
      <c r="I101" s="1"/>
      <c r="J101" s="1"/>
      <c r="K101" s="1"/>
      <c r="L101" s="1"/>
      <c r="M101" s="1"/>
      <c r="N101" s="1"/>
      <c r="O101" s="1"/>
      <c r="P101" s="1"/>
      <c r="Q101" s="1"/>
      <c r="R101" s="1"/>
      <c r="S101" s="1"/>
    </row>
    <row r="102" spans="1:19">
      <c r="A102" s="1"/>
      <c r="B102" s="1"/>
      <c r="C102" s="1"/>
      <c r="D102" s="1"/>
      <c r="E102" s="1"/>
      <c r="F102" s="1"/>
      <c r="G102" s="1"/>
      <c r="H102" s="1"/>
      <c r="I102" s="1"/>
      <c r="J102" s="1"/>
      <c r="K102" s="1"/>
      <c r="L102" s="1"/>
      <c r="M102" s="1"/>
      <c r="N102" s="1"/>
      <c r="O102" s="1"/>
      <c r="P102" s="1"/>
      <c r="Q102" s="1"/>
      <c r="R102" s="1"/>
      <c r="S102" s="1"/>
    </row>
    <row r="103" spans="1:19">
      <c r="A103" s="1"/>
      <c r="B103" s="1"/>
      <c r="C103" s="1"/>
      <c r="D103" s="1"/>
      <c r="E103" s="1"/>
      <c r="F103" s="1"/>
      <c r="G103" s="1"/>
      <c r="H103" s="1"/>
      <c r="I103" s="1"/>
      <c r="J103" s="1"/>
      <c r="K103" s="1"/>
      <c r="L103" s="1"/>
      <c r="M103" s="1"/>
      <c r="N103" s="1"/>
      <c r="O103" s="1"/>
      <c r="P103" s="1"/>
      <c r="Q103" s="1"/>
      <c r="R103" s="1"/>
      <c r="S103" s="1"/>
    </row>
    <row r="104" spans="1:19">
      <c r="A104" s="1"/>
      <c r="B104" s="1"/>
      <c r="C104" s="1"/>
      <c r="D104" s="1"/>
      <c r="E104" s="1"/>
      <c r="F104" s="1"/>
      <c r="G104" s="1"/>
      <c r="H104" s="1"/>
      <c r="I104" s="1"/>
      <c r="J104" s="1"/>
      <c r="K104" s="1"/>
      <c r="L104" s="1"/>
      <c r="M104" s="1"/>
      <c r="N104" s="1"/>
      <c r="O104" s="1"/>
      <c r="P104" s="1"/>
      <c r="Q104" s="1"/>
      <c r="R104" s="1"/>
      <c r="S104" s="1"/>
    </row>
    <row r="105" spans="1:19">
      <c r="A105" s="1"/>
      <c r="B105" s="1"/>
      <c r="C105" s="1"/>
      <c r="D105" s="1"/>
      <c r="E105" s="1"/>
      <c r="F105" s="1"/>
      <c r="G105" s="1"/>
      <c r="H105" s="1"/>
      <c r="I105" s="1"/>
      <c r="J105" s="1"/>
      <c r="K105" s="1"/>
      <c r="L105" s="1"/>
      <c r="M105" s="1"/>
      <c r="N105" s="1"/>
      <c r="O105" s="1"/>
      <c r="P105" s="1"/>
      <c r="Q105" s="1"/>
      <c r="R105" s="1"/>
      <c r="S105" s="1"/>
    </row>
    <row r="106" spans="1:19">
      <c r="A106" s="1"/>
      <c r="B106" s="1"/>
      <c r="C106" s="1"/>
      <c r="D106" s="1"/>
      <c r="E106" s="1"/>
      <c r="F106" s="1"/>
      <c r="G106" s="1"/>
      <c r="H106" s="1"/>
      <c r="I106" s="1"/>
      <c r="J106" s="1"/>
      <c r="K106" s="1"/>
      <c r="L106" s="1"/>
      <c r="M106" s="1"/>
      <c r="N106" s="1"/>
      <c r="O106" s="1"/>
      <c r="P106" s="1"/>
      <c r="Q106" s="1"/>
      <c r="R106" s="1"/>
      <c r="S106" s="1"/>
    </row>
    <row r="107" spans="1:19">
      <c r="A107" s="1"/>
      <c r="B107" s="1"/>
      <c r="C107" s="1"/>
      <c r="D107" s="1"/>
      <c r="E107" s="1"/>
      <c r="F107" s="1"/>
      <c r="G107" s="1"/>
      <c r="H107" s="1"/>
      <c r="I107" s="1"/>
      <c r="J107" s="1"/>
      <c r="K107" s="1"/>
      <c r="L107" s="1"/>
      <c r="M107" s="1"/>
      <c r="N107" s="1"/>
      <c r="O107" s="1"/>
      <c r="P107" s="1"/>
      <c r="Q107" s="1"/>
      <c r="R107" s="1"/>
      <c r="S107" s="1"/>
    </row>
    <row r="108" spans="1:19">
      <c r="A108" s="1"/>
      <c r="B108" s="1"/>
      <c r="C108" s="1"/>
      <c r="D108" s="1"/>
      <c r="E108" s="1"/>
      <c r="F108" s="1"/>
      <c r="G108" s="1"/>
      <c r="H108" s="1"/>
      <c r="I108" s="1"/>
      <c r="J108" s="1"/>
      <c r="K108" s="1"/>
      <c r="L108" s="1"/>
      <c r="M108" s="1"/>
      <c r="N108" s="1"/>
      <c r="O108" s="1"/>
      <c r="P108" s="1"/>
      <c r="Q108" s="1"/>
      <c r="R108" s="1"/>
      <c r="S108"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tabColor theme="0" tint="-0.499984740745262"/>
  </sheetPr>
  <dimension ref="A1:L40"/>
  <sheetViews>
    <sheetView showGridLines="0" showZeros="0" topLeftCell="F1" zoomScaleNormal="100" workbookViewId="0">
      <selection activeCell="L12" sqref="L12"/>
    </sheetView>
  </sheetViews>
  <sheetFormatPr baseColWidth="10" defaultColWidth="11.42578125" defaultRowHeight="12.75"/>
  <cols>
    <col min="1" max="1" width="15.7109375" style="4" customWidth="1"/>
    <col min="2" max="5" width="3.7109375" style="4" customWidth="1"/>
    <col min="6" max="6" width="50.7109375" style="4" customWidth="1"/>
    <col min="7" max="7" width="50.7109375" style="6" customWidth="1"/>
    <col min="8" max="8" width="10.7109375" style="4" customWidth="1"/>
    <col min="9" max="9" width="20.7109375" style="129" customWidth="1"/>
    <col min="10" max="10" width="45.7109375" style="129" customWidth="1"/>
    <col min="11" max="11" width="15.7109375" style="4" customWidth="1"/>
    <col min="12" max="12" width="65.7109375" style="129" customWidth="1"/>
    <col min="13" max="16384" width="11.42578125" style="4"/>
  </cols>
  <sheetData>
    <row r="1" spans="1:12" ht="24" customHeight="1">
      <c r="A1" s="34"/>
      <c r="B1" s="34"/>
      <c r="C1" s="50" t="s">
        <v>138</v>
      </c>
      <c r="D1" s="34"/>
      <c r="E1" s="34"/>
      <c r="F1" s="34"/>
      <c r="G1" s="34"/>
    </row>
    <row r="2" spans="1:12" ht="24" customHeight="1">
      <c r="A2" s="34"/>
      <c r="B2" s="34"/>
      <c r="C2" s="47" t="s">
        <v>169</v>
      </c>
      <c r="D2" s="34"/>
      <c r="E2" s="34"/>
      <c r="F2" s="34"/>
      <c r="G2" s="34"/>
    </row>
    <row r="3" spans="1:12" ht="24" customHeight="1">
      <c r="A3" s="34"/>
      <c r="B3" s="34"/>
      <c r="C3" s="85" t="s">
        <v>206</v>
      </c>
      <c r="D3" s="34"/>
      <c r="E3" s="34"/>
      <c r="F3" s="34"/>
      <c r="G3" s="34"/>
    </row>
    <row r="4" spans="1:12" ht="24" customHeight="1">
      <c r="A4" s="34"/>
      <c r="B4" s="34"/>
      <c r="C4" s="45" t="s">
        <v>198</v>
      </c>
      <c r="D4" s="52"/>
      <c r="E4" s="34"/>
      <c r="F4" s="34"/>
      <c r="G4" s="34"/>
    </row>
    <row r="5" spans="1:12" ht="24" customHeight="1">
      <c r="A5" s="34"/>
      <c r="B5" s="34"/>
      <c r="C5" s="45" t="s">
        <v>139</v>
      </c>
      <c r="D5" s="34"/>
      <c r="E5" s="53"/>
      <c r="F5" s="106" t="s">
        <v>199</v>
      </c>
      <c r="G5" s="34"/>
    </row>
    <row r="6" spans="1:12" ht="24" customHeight="1" thickBot="1">
      <c r="A6" s="34"/>
      <c r="B6" s="34"/>
      <c r="C6" s="45" t="s">
        <v>12</v>
      </c>
      <c r="D6" s="34"/>
      <c r="E6" s="34"/>
      <c r="F6" s="34"/>
      <c r="G6" s="34"/>
    </row>
    <row r="7" spans="1:12" ht="24" customHeight="1" thickBot="1">
      <c r="A7" s="175" t="s">
        <v>169</v>
      </c>
      <c r="B7" s="143"/>
      <c r="C7" s="143"/>
      <c r="D7" s="143"/>
      <c r="E7" s="143"/>
      <c r="F7" s="143"/>
      <c r="G7" s="143"/>
      <c r="H7" s="143"/>
      <c r="I7" s="143"/>
      <c r="J7" s="143"/>
      <c r="K7" s="143"/>
      <c r="L7" s="144"/>
    </row>
    <row r="8" spans="1:12" s="18" customFormat="1" ht="12.75" customHeight="1">
      <c r="A8" s="140" t="s">
        <v>107</v>
      </c>
      <c r="B8" s="140" t="s">
        <v>108</v>
      </c>
      <c r="C8" s="140" t="s">
        <v>109</v>
      </c>
      <c r="D8" s="140" t="s">
        <v>110</v>
      </c>
      <c r="E8" s="140" t="s">
        <v>111</v>
      </c>
      <c r="F8" s="140" t="s">
        <v>112</v>
      </c>
      <c r="G8" s="140" t="s">
        <v>113</v>
      </c>
      <c r="H8" s="141" t="s">
        <v>114</v>
      </c>
      <c r="I8" s="142" t="s">
        <v>115</v>
      </c>
      <c r="J8" s="142" t="s">
        <v>116</v>
      </c>
      <c r="K8" s="141" t="s">
        <v>117</v>
      </c>
      <c r="L8" s="145" t="s">
        <v>118</v>
      </c>
    </row>
    <row r="9" spans="1:12" s="139" customFormat="1" ht="27.75" thickBot="1">
      <c r="A9" s="131" t="s">
        <v>278</v>
      </c>
      <c r="B9" s="132" t="s">
        <v>83</v>
      </c>
      <c r="C9" s="133" t="s">
        <v>84</v>
      </c>
      <c r="D9" s="134" t="s">
        <v>81</v>
      </c>
      <c r="E9" s="135" t="s">
        <v>82</v>
      </c>
      <c r="F9" s="136" t="s">
        <v>276</v>
      </c>
      <c r="G9" s="137" t="s">
        <v>277</v>
      </c>
      <c r="H9" s="136" t="s">
        <v>18</v>
      </c>
      <c r="I9" s="136" t="s">
        <v>201</v>
      </c>
      <c r="J9" s="136" t="s">
        <v>20</v>
      </c>
      <c r="K9" s="138" t="s">
        <v>85</v>
      </c>
      <c r="L9" s="138" t="s">
        <v>99</v>
      </c>
    </row>
    <row r="10" spans="1:12" ht="64.5" thickTop="1">
      <c r="A10" s="2">
        <f>Tabla8[[#This Row],[Año]]</f>
        <v>2025</v>
      </c>
      <c r="B10" s="4">
        <f>Evaluación!C10</f>
        <v>0</v>
      </c>
      <c r="C10" s="16">
        <f>Evaluación!D10</f>
        <v>0</v>
      </c>
      <c r="D10" s="4">
        <f>Evaluación!E10</f>
        <v>0</v>
      </c>
      <c r="E10" s="4">
        <f>Evaluación!F10</f>
        <v>1</v>
      </c>
      <c r="F10" s="4" t="str">
        <f>Tabla10[[#This Row],[Evento]]</f>
        <v>Que no se haya gestionado el involucramiento de los actores competentes desde el inicio del proyecto</v>
      </c>
      <c r="G10" s="113" t="str">
        <f>Tabla10[[#This Row],[Causa]]</f>
        <v>Los lineamientos establecidos por TI para la elaboración de plataformas no consideran los criterios técnicos en conservación de la biodiversidad necesarios (armonización de criterios técnicos en tecnología de la información y conservación)</v>
      </c>
      <c r="H10" s="3" t="str">
        <f>Tabla9[[#This Row],[General]]</f>
        <v>Internos</v>
      </c>
      <c r="I10" s="130" t="str">
        <f>Tabla9[[#This Row],[Específica]]</f>
        <v>Recurso_Humano</v>
      </c>
      <c r="J10" s="130" t="str">
        <f>Tabla9[[#This Row],[Factor]]</f>
        <v>Clima Organizacional</v>
      </c>
      <c r="K10" s="3" t="str">
        <f>Tabla104[[#This Row],[Grado Exposición]]</f>
        <v>ALTO</v>
      </c>
      <c r="L10" s="129" t="str">
        <f>Tabla1045[[#This Row],[Aceptabilidad del Riesgo]]</f>
        <v>Transfiero el Riesgo al Nivel Superior</v>
      </c>
    </row>
    <row r="11" spans="1:12" ht="38.25">
      <c r="A11" s="2">
        <f>Tabla8[[#This Row],[Año]]</f>
        <v>0</v>
      </c>
      <c r="B11" s="4">
        <f>Evaluación!C11</f>
        <v>0</v>
      </c>
      <c r="C11" s="17">
        <f>Evaluación!D11</f>
        <v>0</v>
      </c>
      <c r="D11" s="4">
        <f>Evaluación!E11</f>
        <v>0</v>
      </c>
      <c r="E11" s="4">
        <f>Evaluación!F11</f>
        <v>1</v>
      </c>
      <c r="F11" s="4" t="str">
        <f>Tabla10[[#This Row],[Evento]]</f>
        <v>Que no se haya gestionado el involucramiento de los actores competentes desde el inicio del proyecto</v>
      </c>
      <c r="G11" s="113" t="str">
        <f>Tabla10[[#This Row],[Causa]]</f>
        <v>Desconocimiento de todos los lineamientos de tecnología de la información por parte de todos los actores involucrados</v>
      </c>
      <c r="H11" s="3" t="str">
        <f>Tabla9[[#This Row],[General]]</f>
        <v>Internos</v>
      </c>
      <c r="I11" s="130" t="str">
        <f>Tabla9[[#This Row],[Específica]]</f>
        <v>Direccion</v>
      </c>
      <c r="J11" s="130" t="str">
        <f>Tabla9[[#This Row],[Factor]]</f>
        <v>Planificación Estratégica</v>
      </c>
      <c r="K11" s="3" t="str">
        <f>Tabla104[[#This Row],[Grado Exposición]]</f>
        <v>ALTO</v>
      </c>
      <c r="L11" s="129" t="str">
        <f>Tabla1045[[#This Row],[Aceptabilidad del Riesgo]]</f>
        <v>Transfiero el Riesgo al Nivel Superior</v>
      </c>
    </row>
    <row r="12" spans="1:12" ht="38.25">
      <c r="A12" s="2">
        <f>Tabla8[[#This Row],[Año]]</f>
        <v>0</v>
      </c>
      <c r="B12" s="4">
        <f>Evaluación!C12</f>
        <v>0</v>
      </c>
      <c r="C12" s="16">
        <f>Evaluación!D12</f>
        <v>0</v>
      </c>
      <c r="D12" s="4">
        <f>Evaluación!E12</f>
        <v>0</v>
      </c>
      <c r="E12" s="4">
        <f>Evaluación!F12</f>
        <v>1</v>
      </c>
      <c r="F12" s="4" t="str">
        <f>Tabla10[[#This Row],[Evento]]</f>
        <v>Que no se haya gestionado el involucramiento de los actores competentes desde el inicio del proyecto</v>
      </c>
      <c r="G12" s="113" t="str">
        <f>Tabla10[[#This Row],[Causa]]</f>
        <v>Desconocimiento de todos los lineamientos de tecnología de la información por parte de todos los actores involucrados</v>
      </c>
      <c r="H12" s="3" t="str">
        <f>Tabla9[[#This Row],[General]]</f>
        <v>Internos</v>
      </c>
      <c r="I12" s="130" t="str">
        <f>Tabla9[[#This Row],[Específica]]</f>
        <v>Tecnologico</v>
      </c>
      <c r="J12" s="130" t="str">
        <f>Tabla9[[#This Row],[Factor]]</f>
        <v>Innovación tecnológica</v>
      </c>
      <c r="K12" s="3" t="str">
        <f>Tabla104[[#This Row],[Grado Exposición]]</f>
        <v>ALTO</v>
      </c>
      <c r="L12" s="129" t="str">
        <f>Tabla1045[[#This Row],[Aceptabilidad del Riesgo]]</f>
        <v>Transfiero el Riesgo al Nivel Superior</v>
      </c>
    </row>
    <row r="13" spans="1:12" ht="38.25">
      <c r="A13" s="2">
        <f>Tabla8[[#This Row],[Año]]</f>
        <v>0</v>
      </c>
      <c r="B13" s="4">
        <f>Evaluación!C13</f>
        <v>0</v>
      </c>
      <c r="C13" s="17">
        <f>Evaluación!D13</f>
        <v>0</v>
      </c>
      <c r="D13" s="4">
        <f>Evaluación!E13</f>
        <v>0</v>
      </c>
      <c r="E13" s="4">
        <f>Evaluación!F13</f>
        <v>1</v>
      </c>
      <c r="F13" s="4" t="str">
        <f>Tabla10[[#This Row],[Evento]]</f>
        <v>Que no se haya gestionado el involucramiento de los actores competentes desde el inicio del proyecto</v>
      </c>
      <c r="G13" s="113" t="str">
        <f>Tabla10[[#This Row],[Causa]]</f>
        <v>Desconocimiento de todos los lineamientos de tecnología de la información por parte de todos los actores involucrados</v>
      </c>
      <c r="H13" s="3" t="str">
        <f>Tabla9[[#This Row],[General]]</f>
        <v>Internos</v>
      </c>
      <c r="I13" s="130" t="str">
        <f>Tabla9[[#This Row],[Específica]]</f>
        <v>Direccion</v>
      </c>
      <c r="J13" s="130" t="str">
        <f>Tabla9[[#This Row],[Factor]]</f>
        <v>Planificación Estratégica</v>
      </c>
      <c r="K13" s="3" t="str">
        <f>Tabla104[[#This Row],[Grado Exposición]]</f>
        <v>ALTO</v>
      </c>
      <c r="L13" s="129" t="str">
        <f>Tabla1045[[#This Row],[Aceptabilidad del Riesgo]]</f>
        <v>Transfiero el Riesgo al Nivel Superior</v>
      </c>
    </row>
    <row r="14" spans="1:12" ht="38.25">
      <c r="A14" s="2">
        <f>Tabla8[[#This Row],[Año]]</f>
        <v>0</v>
      </c>
      <c r="B14" s="4">
        <f>Evaluación!C14</f>
        <v>0</v>
      </c>
      <c r="C14" s="16">
        <f>Evaluación!D14</f>
        <v>0</v>
      </c>
      <c r="D14" s="4">
        <f>Evaluación!E14</f>
        <v>0</v>
      </c>
      <c r="E14" s="4">
        <f>Evaluación!F14</f>
        <v>1</v>
      </c>
      <c r="F14" s="4" t="str">
        <f>Tabla10[[#This Row],[Evento]]</f>
        <v>Que no se haya gestionado el involucramiento de los actores competentes desde el inicio del proyecto</v>
      </c>
      <c r="G14" s="113" t="str">
        <f>Tabla10[[#This Row],[Causa]]</f>
        <v>Desconocimiento de todos los lineamientos de tecnología de la información por parte de todos los actores involucrados</v>
      </c>
      <c r="H14" s="3" t="str">
        <f>Tabla9[[#This Row],[General]]</f>
        <v>Internos</v>
      </c>
      <c r="I14" s="130" t="str">
        <f>Tabla9[[#This Row],[Específica]]</f>
        <v>Operativo</v>
      </c>
      <c r="J14" s="130" t="str">
        <f>Tabla9[[#This Row],[Factor]]</f>
        <v xml:space="preserve">Claridad en las Operaciones </v>
      </c>
      <c r="K14" s="3" t="str">
        <f>Tabla104[[#This Row],[Grado Exposición]]</f>
        <v>MEDIO</v>
      </c>
      <c r="L14" s="129" t="str">
        <f>Tabla1045[[#This Row],[Aceptabilidad del Riesgo]]</f>
        <v>Administro el Riesgo Mediante Acción de Mitigación</v>
      </c>
    </row>
    <row r="15" spans="1:12" ht="38.25">
      <c r="A15" s="2">
        <f>Tabla8[[#This Row],[Año]]</f>
        <v>0</v>
      </c>
      <c r="B15" s="4">
        <f>Evaluación!C15</f>
        <v>0</v>
      </c>
      <c r="C15" s="17">
        <f>Evaluación!D15</f>
        <v>0</v>
      </c>
      <c r="D15" s="4">
        <f>Evaluación!E15</f>
        <v>0</v>
      </c>
      <c r="E15" s="4">
        <f>Evaluación!F15</f>
        <v>1</v>
      </c>
      <c r="F15" s="4" t="str">
        <f>Tabla10[[#This Row],[Evento]]</f>
        <v>Que no se haya gestionado el involucramiento de los actores competentes desde el inicio del proyecto</v>
      </c>
      <c r="G15" s="113" t="str">
        <f>Tabla10[[#This Row],[Causa]]</f>
        <v>Desconocimiento de todos los lineamientos de tecnología de la información por parte de todos los actores involucrados</v>
      </c>
      <c r="H15" s="3" t="str">
        <f>Tabla9[[#This Row],[General]]</f>
        <v>Externos</v>
      </c>
      <c r="I15" s="130" t="str">
        <f>Tabla9[[#This Row],[Específica]]</f>
        <v>Legal</v>
      </c>
      <c r="J15" s="130" t="str">
        <f>Tabla9[[#This Row],[Factor]]</f>
        <v>Conflicto de Competencias</v>
      </c>
      <c r="K15" s="3" t="str">
        <f>Tabla104[[#This Row],[Grado Exposición]]</f>
        <v>MEDIO</v>
      </c>
      <c r="L15" s="129" t="str">
        <f>Tabla1045[[#This Row],[Aceptabilidad del Riesgo]]</f>
        <v>Administro el Riesgo Mediante Acción de Mitigación</v>
      </c>
    </row>
    <row r="16" spans="1:12" ht="38.25">
      <c r="A16" s="2">
        <f>Tabla8[[#This Row],[Año]]</f>
        <v>0</v>
      </c>
      <c r="B16" s="4">
        <f>Evaluación!C16</f>
        <v>0</v>
      </c>
      <c r="C16" s="16">
        <f>Evaluación!D16</f>
        <v>0</v>
      </c>
      <c r="D16" s="4">
        <f>Evaluación!E16</f>
        <v>0</v>
      </c>
      <c r="E16" s="4">
        <f>Evaluación!F16</f>
        <v>1</v>
      </c>
      <c r="F16" s="4" t="str">
        <f>Tabla10[[#This Row],[Evento]]</f>
        <v>Que no se haya gestionado el involucramiento de los actores competentes desde el inicio del proyecto</v>
      </c>
      <c r="G16" s="113" t="str">
        <f>Tabla10[[#This Row],[Causa]]</f>
        <v>Desconocimiento de todos los lineamientos de tecnología de la información por parte de todos los actores involucrados</v>
      </c>
      <c r="H16" s="3" t="str">
        <f>Tabla9[[#This Row],[General]]</f>
        <v>Internos</v>
      </c>
      <c r="I16" s="130" t="str">
        <f>Tabla9[[#This Row],[Específica]]</f>
        <v>Operativo</v>
      </c>
      <c r="J16" s="130" t="str">
        <f>Tabla9[[#This Row],[Factor]]</f>
        <v>Planificación Operativa</v>
      </c>
      <c r="K16" s="3" t="str">
        <f>Tabla104[[#This Row],[Grado Exposición]]</f>
        <v>BAJO</v>
      </c>
      <c r="L16" s="129" t="str">
        <f>Tabla1045[[#This Row],[Aceptabilidad del Riesgo]]</f>
        <v>Acepto el Riesgo  Desarrollo Acciones de Monitoreo del Mismo</v>
      </c>
    </row>
    <row r="17" spans="1:12" ht="51">
      <c r="A17" s="2">
        <f>Tabla8[[#This Row],[Año]]</f>
        <v>0</v>
      </c>
      <c r="B17" s="4">
        <f>Evaluación!C17</f>
        <v>0</v>
      </c>
      <c r="C17" s="17">
        <f>Evaluación!D17</f>
        <v>0</v>
      </c>
      <c r="D17" s="4">
        <f>Evaluación!E17</f>
        <v>0</v>
      </c>
      <c r="E17" s="4">
        <f>Evaluación!F17</f>
        <v>2</v>
      </c>
      <c r="F17" s="4" t="str">
        <f>Tabla10[[#This Row],[Evento]]</f>
        <v>Una inadecuada planificación en la institución que no propicia la integralidad de los procesos</v>
      </c>
      <c r="G17" s="113" t="str">
        <f>Tabla10[[#This Row],[Causa]]</f>
        <v>Falta de claridad a lo interno del SINAC en los requerimientos de funcionalidad para los proyectos que promueven la gestión de la información para la toma de decisiones</v>
      </c>
      <c r="H17" s="3" t="str">
        <f>Tabla9[[#This Row],[General]]</f>
        <v>Internos</v>
      </c>
      <c r="I17" s="130" t="str">
        <f>Tabla9[[#This Row],[Específica]]</f>
        <v>Direccion</v>
      </c>
      <c r="J17" s="130" t="str">
        <f>Tabla9[[#This Row],[Factor]]</f>
        <v>Control y Seguimiento</v>
      </c>
      <c r="K17" s="3" t="str">
        <f>Tabla104[[#This Row],[Grado Exposición]]</f>
        <v>ALTO</v>
      </c>
      <c r="L17" s="129" t="str">
        <f>Tabla1045[[#This Row],[Aceptabilidad del Riesgo]]</f>
        <v>Administro el Riesgo e Informo al Superior</v>
      </c>
    </row>
    <row r="18" spans="1:12" ht="51">
      <c r="A18" s="2">
        <f>Tabla8[[#This Row],[Año]]</f>
        <v>0</v>
      </c>
      <c r="B18" s="4">
        <f>Evaluación!C18</f>
        <v>0</v>
      </c>
      <c r="C18" s="16">
        <f>Evaluación!D18</f>
        <v>0</v>
      </c>
      <c r="D18" s="4">
        <f>Evaluación!E18</f>
        <v>0</v>
      </c>
      <c r="E18" s="4">
        <f>Evaluación!F18</f>
        <v>2</v>
      </c>
      <c r="F18" s="4" t="str">
        <f>Tabla10[[#This Row],[Evento]]</f>
        <v>Una inadecuada planificación en la institución que no propicia la integralidad de los procesos</v>
      </c>
      <c r="G18" s="113" t="str">
        <f>Tabla10[[#This Row],[Causa]]</f>
        <v>Falta de claridad a lo interno del SINAC en los requerimientos de funcionalidad para los proyectos que promueven la gestión de la información para la toma de decisiones</v>
      </c>
      <c r="H18" s="3" t="str">
        <f>Tabla9[[#This Row],[General]]</f>
        <v>Internos</v>
      </c>
      <c r="I18" s="130" t="str">
        <f>Tabla9[[#This Row],[Específica]]</f>
        <v>Direccion</v>
      </c>
      <c r="J18" s="130" t="str">
        <f>Tabla9[[#This Row],[Factor]]</f>
        <v>Control y Seguimiento</v>
      </c>
      <c r="K18" s="3" t="str">
        <f>Tabla104[[#This Row],[Grado Exposición]]</f>
        <v>ALTO</v>
      </c>
      <c r="L18" s="129" t="str">
        <f>Tabla1045[[#This Row],[Aceptabilidad del Riesgo]]</f>
        <v>Transfiero el Riesgo al Nivel Superior</v>
      </c>
    </row>
    <row r="19" spans="1:12" ht="51">
      <c r="A19" s="2">
        <f>Tabla8[[#This Row],[Año]]</f>
        <v>0</v>
      </c>
      <c r="B19" s="4">
        <f>Evaluación!C19</f>
        <v>0</v>
      </c>
      <c r="C19" s="17">
        <f>Evaluación!D19</f>
        <v>0</v>
      </c>
      <c r="D19" s="4">
        <f>Evaluación!E19</f>
        <v>0</v>
      </c>
      <c r="E19" s="4">
        <f>Evaluación!F19</f>
        <v>2</v>
      </c>
      <c r="F19" s="4" t="str">
        <f>Tabla10[[#This Row],[Evento]]</f>
        <v>Una inadecuada planificación en la institución que no propicia la integralidad de los procesos</v>
      </c>
      <c r="G19" s="113" t="str">
        <f>Tabla10[[#This Row],[Causa]]</f>
        <v>Falta de claridad a lo interno del SINAC en los requerimientos de funcionalidad para los proyectos que promueven la gestión de la información para la toma de decisiones</v>
      </c>
      <c r="H19" s="3" t="str">
        <f>Tabla9[[#This Row],[General]]</f>
        <v>Externos</v>
      </c>
      <c r="I19" s="130" t="str">
        <f>Tabla9[[#This Row],[Específica]]</f>
        <v>Politico</v>
      </c>
      <c r="J19" s="130" t="str">
        <f>Tabla9[[#This Row],[Factor]]</f>
        <v>Política Estatal</v>
      </c>
      <c r="K19" s="3" t="str">
        <f>Tabla104[[#This Row],[Grado Exposición]]</f>
        <v>ALTO</v>
      </c>
      <c r="L19" s="129" t="str">
        <f>Tabla1045[[#This Row],[Aceptabilidad del Riesgo]]</f>
        <v>Transfiero el Riesgo al Nivel Superior</v>
      </c>
    </row>
    <row r="20" spans="1:12" ht="51">
      <c r="A20" s="2">
        <f>Tabla8[[#This Row],[Año]]</f>
        <v>0</v>
      </c>
      <c r="B20" s="4">
        <f>Evaluación!C20</f>
        <v>0</v>
      </c>
      <c r="C20" s="16">
        <f>Evaluación!D20</f>
        <v>0</v>
      </c>
      <c r="D20" s="4">
        <f>Evaluación!E20</f>
        <v>0</v>
      </c>
      <c r="E20" s="4">
        <f>Evaluación!F20</f>
        <v>2</v>
      </c>
      <c r="F20" s="4" t="str">
        <f>Tabla10[[#This Row],[Evento]]</f>
        <v>Una inadecuada planificación en la institución que no propicia la integralidad de los procesos</v>
      </c>
      <c r="G20" s="113" t="str">
        <f>Tabla10[[#This Row],[Causa]]</f>
        <v>Falta de claridad a lo interno del SINAC en los requerimientos de funcionalidad para los proyectos que promueven la gestión de la información para la toma de decisiones</v>
      </c>
      <c r="H20" s="3" t="str">
        <f>Tabla9[[#This Row],[General]]</f>
        <v>Internos</v>
      </c>
      <c r="I20" s="130" t="str">
        <f>Tabla9[[#This Row],[Específica]]</f>
        <v>Direccion</v>
      </c>
      <c r="J20" s="130" t="str">
        <f>Tabla9[[#This Row],[Factor]]</f>
        <v>Control y Seguimiento</v>
      </c>
      <c r="K20" s="3" t="str">
        <f>Tabla104[[#This Row],[Grado Exposición]]</f>
        <v>ALTO</v>
      </c>
      <c r="L20" s="129" t="str">
        <f>Tabla1045[[#This Row],[Aceptabilidad del Riesgo]]</f>
        <v>Transfiero el Riesgo al Nivel Superior</v>
      </c>
    </row>
    <row r="21" spans="1:12" ht="38.25">
      <c r="A21" s="2">
        <f>Tabla8[[#This Row],[Año]]</f>
        <v>0</v>
      </c>
      <c r="B21" s="4">
        <f>Evaluación!C21</f>
        <v>0</v>
      </c>
      <c r="C21" s="17">
        <f>Evaluación!D21</f>
        <v>0</v>
      </c>
      <c r="D21" s="4">
        <f>Evaluación!E21</f>
        <v>0</v>
      </c>
      <c r="E21" s="4">
        <f>Evaluación!F21</f>
        <v>3</v>
      </c>
      <c r="F21" s="4" t="str">
        <f>Tabla10[[#This Row],[Evento]]</f>
        <v>Un inadecuado manejo del proyecto entre los departamentos técnicos, administrativos y de apoyo correspondientes</v>
      </c>
      <c r="G21" s="113" t="str">
        <f>Tabla10[[#This Row],[Causa]]</f>
        <v>Que la empresa contratista decida rescindir del proyecto</v>
      </c>
      <c r="H21" s="3" t="str">
        <f>Tabla9[[#This Row],[General]]</f>
        <v>Internos</v>
      </c>
      <c r="I21" s="130" t="str">
        <f>Tabla9[[#This Row],[Específica]]</f>
        <v>Tecnologico</v>
      </c>
      <c r="J21" s="130" t="str">
        <f>Tabla9[[#This Row],[Factor]]</f>
        <v>Infraestructura Tecnológica</v>
      </c>
      <c r="K21" s="3" t="str">
        <f>Tabla104[[#This Row],[Grado Exposición]]</f>
        <v>ALTO</v>
      </c>
      <c r="L21" s="129" t="str">
        <f>Tabla1045[[#This Row],[Aceptabilidad del Riesgo]]</f>
        <v>Transfiero el Riesgo al Nivel Superior</v>
      </c>
    </row>
    <row r="22" spans="1:12" ht="38.25">
      <c r="A22" s="2">
        <f>Tabla8[[#This Row],[Año]]</f>
        <v>0</v>
      </c>
      <c r="B22" s="4">
        <f>Evaluación!C22</f>
        <v>0</v>
      </c>
      <c r="C22" s="16">
        <f>Evaluación!D22</f>
        <v>0</v>
      </c>
      <c r="D22" s="4">
        <f>Evaluación!E22</f>
        <v>0</v>
      </c>
      <c r="E22" s="4">
        <f>Evaluación!F22</f>
        <v>3</v>
      </c>
      <c r="F22" s="4" t="str">
        <f>Tabla10[[#This Row],[Evento]]</f>
        <v>Un inadecuado manejo del proyecto entre los departamentos técnicos, administrativos y de apoyo correspondientes</v>
      </c>
      <c r="G22" s="113" t="str">
        <f>Tabla10[[#This Row],[Causa]]</f>
        <v>Que no existe un procedimiento y plazos claros para la implementación de estos proyectos acorde con la necesidad institucional</v>
      </c>
      <c r="H22" s="3" t="str">
        <f>Tabla9[[#This Row],[General]]</f>
        <v>Internos</v>
      </c>
      <c r="I22" s="130" t="str">
        <f>Tabla9[[#This Row],[Específica]]</f>
        <v>Direccion</v>
      </c>
      <c r="J22" s="130" t="str">
        <f>Tabla9[[#This Row],[Factor]]</f>
        <v>Control y Seguimiento</v>
      </c>
      <c r="K22" s="3" t="str">
        <f>Tabla104[[#This Row],[Grado Exposición]]</f>
        <v>MEDIO</v>
      </c>
      <c r="L22" s="129" t="str">
        <f>Tabla1045[[#This Row],[Aceptabilidad del Riesgo]]</f>
        <v>Administro el Riesgo Mediante Acción de Mitigación</v>
      </c>
    </row>
    <row r="23" spans="1:12" ht="38.25">
      <c r="A23" s="2">
        <f>Tabla8[[#This Row],[Año]]</f>
        <v>0</v>
      </c>
      <c r="B23" s="4">
        <f>Evaluación!C23</f>
        <v>0</v>
      </c>
      <c r="C23" s="17">
        <f>Evaluación!D23</f>
        <v>0</v>
      </c>
      <c r="D23" s="4">
        <f>Evaluación!E23</f>
        <v>0</v>
      </c>
      <c r="E23" s="4">
        <f>Evaluación!F23</f>
        <v>3</v>
      </c>
      <c r="F23" s="4" t="str">
        <f>Tabla10[[#This Row],[Evento]]</f>
        <v>Un inadecuado manejo del proyecto entre los departamentos técnicos, administrativos y de apoyo correspondientes</v>
      </c>
      <c r="G23" s="113" t="str">
        <f>Tabla10[[#This Row],[Causa]]</f>
        <v>Que no existe un procedimiento y plazos claros para la implementación de estos proyectos acorde con la necesidad institucional</v>
      </c>
      <c r="H23" s="3" t="str">
        <f>Tabla9[[#This Row],[General]]</f>
        <v>Internos</v>
      </c>
      <c r="I23" s="130" t="str">
        <f>Tabla9[[#This Row],[Específica]]</f>
        <v>Operativo</v>
      </c>
      <c r="J23" s="130" t="str">
        <f>Tabla9[[#This Row],[Factor]]</f>
        <v>Complejidad de las Actividades</v>
      </c>
      <c r="K23" s="3" t="str">
        <f>Tabla104[[#This Row],[Grado Exposición]]</f>
        <v>BAJO</v>
      </c>
      <c r="L23" s="129" t="str">
        <f>Tabla1045[[#This Row],[Aceptabilidad del Riesgo]]</f>
        <v>Acepto el Riesgo  Desarrollo Acciones de Monitoreo del Mismo</v>
      </c>
    </row>
    <row r="24" spans="1:12" ht="38.25">
      <c r="A24" s="2">
        <f>Tabla8[[#This Row],[Año]]</f>
        <v>0</v>
      </c>
      <c r="B24" s="4">
        <f>Evaluación!C24</f>
        <v>0</v>
      </c>
      <c r="C24" s="16">
        <f>Evaluación!D24</f>
        <v>0</v>
      </c>
      <c r="D24" s="4">
        <f>Evaluación!E24</f>
        <v>0</v>
      </c>
      <c r="E24" s="4">
        <f>Evaluación!F24</f>
        <v>3</v>
      </c>
      <c r="F24" s="4" t="str">
        <f>Tabla10[[#This Row],[Evento]]</f>
        <v>Un inadecuado manejo del proyecto entre los departamentos técnicos, administrativos y de apoyo correspondientes</v>
      </c>
      <c r="G24" s="113" t="str">
        <f>Tabla10[[#This Row],[Causa]]</f>
        <v xml:space="preserve">Que los equipos tecnológicos que no estén incluidos en el catálogo de TI </v>
      </c>
      <c r="H24" s="3" t="str">
        <f>Tabla9[[#This Row],[General]]</f>
        <v>Internos</v>
      </c>
      <c r="I24" s="130" t="str">
        <f>Tabla9[[#This Row],[Específica]]</f>
        <v>Tecnologico</v>
      </c>
      <c r="J24" s="130" t="str">
        <f>Tabla9[[#This Row],[Factor]]</f>
        <v>Innovación tecnológica</v>
      </c>
      <c r="K24" s="3" t="str">
        <f>Tabla104[[#This Row],[Grado Exposición]]</f>
        <v>ALTO</v>
      </c>
      <c r="L24" s="129" t="str">
        <f>Tabla1045[[#This Row],[Aceptabilidad del Riesgo]]</f>
        <v>Transfiero el Riesgo al Nivel Superior</v>
      </c>
    </row>
    <row r="25" spans="1:12">
      <c r="A25" s="2">
        <f>Tabla8[[#This Row],[Año]]</f>
        <v>0</v>
      </c>
      <c r="B25" s="4">
        <f>Evaluación!C25</f>
        <v>0</v>
      </c>
      <c r="C25" s="17">
        <f>Evaluación!D25</f>
        <v>0</v>
      </c>
      <c r="D25" s="4">
        <f>Evaluación!E25</f>
        <v>0</v>
      </c>
      <c r="E25" s="4">
        <f>Evaluación!F25</f>
        <v>0</v>
      </c>
      <c r="F25" s="4">
        <f>Tabla10[[#This Row],[Evento]]</f>
        <v>0</v>
      </c>
      <c r="G25" s="113">
        <f>Tabla10[[#This Row],[Causa]]</f>
        <v>0</v>
      </c>
      <c r="H25" s="3">
        <f>Tabla9[[#This Row],[General]]</f>
        <v>0</v>
      </c>
      <c r="I25" s="130">
        <f>Tabla9[[#This Row],[Específica]]</f>
        <v>0</v>
      </c>
      <c r="J25" s="130">
        <f>Tabla9[[#This Row],[Factor]]</f>
        <v>0</v>
      </c>
      <c r="K25" s="3" t="e">
        <f>Tabla104[[#This Row],[Grado Exposición]]</f>
        <v>#VALUE!</v>
      </c>
      <c r="L25" s="129" t="e">
        <f>Tabla1045[[#This Row],[Aceptabilidad del Riesgo]]</f>
        <v>#VALUE!</v>
      </c>
    </row>
    <row r="26" spans="1:12">
      <c r="A26" s="2">
        <f>Tabla8[[#This Row],[Año]]</f>
        <v>0</v>
      </c>
      <c r="B26" s="4">
        <f>Evaluación!C26</f>
        <v>0</v>
      </c>
      <c r="C26" s="16">
        <f>Evaluación!D26</f>
        <v>0</v>
      </c>
      <c r="D26" s="4">
        <f>Evaluación!E26</f>
        <v>0</v>
      </c>
      <c r="E26" s="4">
        <f>Evaluación!F26</f>
        <v>0</v>
      </c>
      <c r="F26" s="4">
        <f>Tabla10[[#This Row],[Evento]]</f>
        <v>0</v>
      </c>
      <c r="G26" s="113">
        <f>Tabla10[[#This Row],[Causa]]</f>
        <v>0</v>
      </c>
      <c r="H26" s="3">
        <f>Tabla9[[#This Row],[General]]</f>
        <v>0</v>
      </c>
      <c r="I26" s="130">
        <f>Tabla9[[#This Row],[Específica]]</f>
        <v>0</v>
      </c>
      <c r="J26" s="130">
        <f>Tabla9[[#This Row],[Factor]]</f>
        <v>0</v>
      </c>
      <c r="K26" s="3" t="e">
        <f>Tabla104[[#This Row],[Grado Exposición]]</f>
        <v>#VALUE!</v>
      </c>
      <c r="L26" s="129" t="e">
        <f>Tabla1045[[#This Row],[Aceptabilidad del Riesgo]]</f>
        <v>#VALUE!</v>
      </c>
    </row>
    <row r="27" spans="1:12">
      <c r="A27" s="2">
        <f>Tabla8[[#This Row],[Año]]</f>
        <v>0</v>
      </c>
      <c r="B27" s="4">
        <f>Evaluación!C27</f>
        <v>0</v>
      </c>
      <c r="C27" s="17">
        <f>Evaluación!D27</f>
        <v>0</v>
      </c>
      <c r="D27" s="4">
        <f>Evaluación!E27</f>
        <v>0</v>
      </c>
      <c r="E27" s="4">
        <f>Evaluación!F27</f>
        <v>0</v>
      </c>
      <c r="F27" s="4">
        <f>Tabla10[[#This Row],[Evento]]</f>
        <v>0</v>
      </c>
      <c r="G27" s="113">
        <f>Tabla10[[#This Row],[Causa]]</f>
        <v>0</v>
      </c>
      <c r="H27" s="3">
        <f>Tabla9[[#This Row],[General]]</f>
        <v>0</v>
      </c>
      <c r="I27" s="130">
        <f>Tabla9[[#This Row],[Específica]]</f>
        <v>0</v>
      </c>
      <c r="J27" s="130">
        <f>Tabla9[[#This Row],[Factor]]</f>
        <v>0</v>
      </c>
      <c r="K27" s="3" t="e">
        <f>Tabla104[[#This Row],[Grado Exposición]]</f>
        <v>#VALUE!</v>
      </c>
      <c r="L27" s="129" t="e">
        <f>Tabla1045[[#This Row],[Aceptabilidad del Riesgo]]</f>
        <v>#VALUE!</v>
      </c>
    </row>
    <row r="28" spans="1:12">
      <c r="A28" s="2">
        <f>Tabla8[[#This Row],[Año]]</f>
        <v>0</v>
      </c>
      <c r="B28" s="4">
        <f>Evaluación!C28</f>
        <v>0</v>
      </c>
      <c r="C28" s="16">
        <f>Evaluación!D28</f>
        <v>0</v>
      </c>
      <c r="D28" s="4">
        <f>Evaluación!E28</f>
        <v>0</v>
      </c>
      <c r="E28" s="4">
        <f>Evaluación!F28</f>
        <v>0</v>
      </c>
      <c r="F28" s="4">
        <f>Tabla10[[#This Row],[Evento]]</f>
        <v>0</v>
      </c>
      <c r="G28" s="113">
        <f>Tabla10[[#This Row],[Causa]]</f>
        <v>0</v>
      </c>
      <c r="H28" s="3">
        <f>Tabla9[[#This Row],[General]]</f>
        <v>0</v>
      </c>
      <c r="I28" s="130">
        <f>Tabla9[[#This Row],[Específica]]</f>
        <v>0</v>
      </c>
      <c r="J28" s="130">
        <f>Tabla9[[#This Row],[Factor]]</f>
        <v>0</v>
      </c>
      <c r="K28" s="3" t="e">
        <f>Tabla104[[#This Row],[Grado Exposición]]</f>
        <v>#VALUE!</v>
      </c>
      <c r="L28" s="129" t="e">
        <f>Tabla1045[[#This Row],[Aceptabilidad del Riesgo]]</f>
        <v>#VALUE!</v>
      </c>
    </row>
    <row r="29" spans="1:12">
      <c r="A29" s="2">
        <f>Tabla8[[#This Row],[Año]]</f>
        <v>0</v>
      </c>
      <c r="B29" s="4">
        <f>Evaluación!C29</f>
        <v>0</v>
      </c>
      <c r="C29" s="17">
        <f>Evaluación!D29</f>
        <v>0</v>
      </c>
      <c r="D29" s="4">
        <f>Evaluación!E29</f>
        <v>0</v>
      </c>
      <c r="E29" s="4">
        <f>Evaluación!F29</f>
        <v>0</v>
      </c>
      <c r="F29" s="4">
        <f>Tabla10[[#This Row],[Evento]]</f>
        <v>0</v>
      </c>
      <c r="G29" s="113">
        <f>Tabla10[[#This Row],[Causa]]</f>
        <v>0</v>
      </c>
      <c r="H29" s="3">
        <f>Tabla9[[#This Row],[General]]</f>
        <v>0</v>
      </c>
      <c r="I29" s="130">
        <f>Tabla9[[#This Row],[Específica]]</f>
        <v>0</v>
      </c>
      <c r="J29" s="130">
        <f>Tabla9[[#This Row],[Factor]]</f>
        <v>0</v>
      </c>
      <c r="K29" s="3" t="e">
        <f>Tabla104[[#This Row],[Grado Exposición]]</f>
        <v>#VALUE!</v>
      </c>
      <c r="L29" s="129" t="e">
        <f>Tabla1045[[#This Row],[Aceptabilidad del Riesgo]]</f>
        <v>#VALUE!</v>
      </c>
    </row>
    <row r="30" spans="1:12">
      <c r="A30" s="2">
        <f>Tabla8[[#This Row],[Año]]</f>
        <v>0</v>
      </c>
      <c r="B30" s="4">
        <f>Evaluación!C30</f>
        <v>0</v>
      </c>
      <c r="C30" s="16">
        <f>Evaluación!D30</f>
        <v>0</v>
      </c>
      <c r="D30" s="4">
        <f>Evaluación!E30</f>
        <v>0</v>
      </c>
      <c r="E30" s="4">
        <f>Evaluación!F30</f>
        <v>0</v>
      </c>
      <c r="F30" s="4">
        <f>Tabla10[[#This Row],[Evento]]</f>
        <v>0</v>
      </c>
      <c r="G30" s="113">
        <f>Tabla10[[#This Row],[Causa]]</f>
        <v>0</v>
      </c>
      <c r="H30" s="3">
        <f>Tabla9[[#This Row],[General]]</f>
        <v>0</v>
      </c>
      <c r="I30" s="130">
        <f>Tabla9[[#This Row],[Específica]]</f>
        <v>0</v>
      </c>
      <c r="J30" s="130">
        <f>Tabla9[[#This Row],[Factor]]</f>
        <v>0</v>
      </c>
      <c r="K30" s="3" t="e">
        <f>Tabla104[[#This Row],[Grado Exposición]]</f>
        <v>#VALUE!</v>
      </c>
      <c r="L30" s="129" t="e">
        <f>Tabla1045[[#This Row],[Aceptabilidad del Riesgo]]</f>
        <v>#VALUE!</v>
      </c>
    </row>
    <row r="31" spans="1:12">
      <c r="A31" s="2">
        <f>Tabla8[[#This Row],[Año]]</f>
        <v>0</v>
      </c>
      <c r="B31" s="4">
        <f>Evaluación!C31</f>
        <v>0</v>
      </c>
      <c r="C31" s="17">
        <f>Evaluación!D31</f>
        <v>0</v>
      </c>
      <c r="D31" s="4">
        <f>Evaluación!E31</f>
        <v>0</v>
      </c>
      <c r="E31" s="4">
        <f>Evaluación!F31</f>
        <v>0</v>
      </c>
      <c r="F31" s="4">
        <f>Tabla10[[#This Row],[Evento]]</f>
        <v>0</v>
      </c>
      <c r="G31" s="113">
        <f>Tabla10[[#This Row],[Causa]]</f>
        <v>0</v>
      </c>
      <c r="H31" s="3">
        <f>Tabla9[[#This Row],[General]]</f>
        <v>0</v>
      </c>
      <c r="I31" s="130">
        <f>Tabla9[[#This Row],[Específica]]</f>
        <v>0</v>
      </c>
      <c r="J31" s="130">
        <f>Tabla9[[#This Row],[Factor]]</f>
        <v>0</v>
      </c>
      <c r="K31" s="3" t="e">
        <f>Tabla104[[#This Row],[Grado Exposición]]</f>
        <v>#VALUE!</v>
      </c>
      <c r="L31" s="129" t="e">
        <f>Tabla1045[[#This Row],[Aceptabilidad del Riesgo]]</f>
        <v>#VALUE!</v>
      </c>
    </row>
    <row r="32" spans="1:12">
      <c r="A32" s="2">
        <f>Tabla8[[#This Row],[Año]]</f>
        <v>0</v>
      </c>
      <c r="B32" s="4">
        <f>Evaluación!C32</f>
        <v>0</v>
      </c>
      <c r="C32" s="16">
        <f>Evaluación!D32</f>
        <v>0</v>
      </c>
      <c r="D32" s="4">
        <f>Evaluación!E32</f>
        <v>0</v>
      </c>
      <c r="E32" s="4">
        <f>Evaluación!F32</f>
        <v>0</v>
      </c>
      <c r="F32" s="4">
        <f>Tabla10[[#This Row],[Evento]]</f>
        <v>0</v>
      </c>
      <c r="G32" s="113">
        <f>Tabla10[[#This Row],[Causa]]</f>
        <v>0</v>
      </c>
      <c r="H32" s="3">
        <f>Tabla9[[#This Row],[General]]</f>
        <v>0</v>
      </c>
      <c r="I32" s="130">
        <f>Tabla9[[#This Row],[Específica]]</f>
        <v>0</v>
      </c>
      <c r="J32" s="130">
        <f>Tabla9[[#This Row],[Factor]]</f>
        <v>0</v>
      </c>
      <c r="K32" s="3" t="e">
        <f>Tabla104[[#This Row],[Grado Exposición]]</f>
        <v>#VALUE!</v>
      </c>
      <c r="L32" s="129" t="e">
        <f>Tabla1045[[#This Row],[Aceptabilidad del Riesgo]]</f>
        <v>#VALUE!</v>
      </c>
    </row>
    <row r="33" spans="1:12">
      <c r="A33" s="2">
        <f>Tabla8[[#This Row],[Año]]</f>
        <v>0</v>
      </c>
      <c r="B33" s="4">
        <f>Evaluación!C33</f>
        <v>0</v>
      </c>
      <c r="C33" s="17">
        <f>Evaluación!D33</f>
        <v>0</v>
      </c>
      <c r="D33" s="4">
        <f>Evaluación!E33</f>
        <v>0</v>
      </c>
      <c r="E33" s="4">
        <f>Evaluación!F33</f>
        <v>0</v>
      </c>
      <c r="F33" s="4">
        <f>Tabla10[[#This Row],[Evento]]</f>
        <v>0</v>
      </c>
      <c r="G33" s="113">
        <f>Tabla10[[#This Row],[Causa]]</f>
        <v>0</v>
      </c>
      <c r="H33" s="3">
        <f>Tabla9[[#This Row],[General]]</f>
        <v>0</v>
      </c>
      <c r="I33" s="130">
        <f>Tabla9[[#This Row],[Específica]]</f>
        <v>0</v>
      </c>
      <c r="J33" s="130">
        <f>Tabla9[[#This Row],[Factor]]</f>
        <v>0</v>
      </c>
      <c r="K33" s="3" t="e">
        <f>Tabla104[[#This Row],[Grado Exposición]]</f>
        <v>#VALUE!</v>
      </c>
      <c r="L33" s="129" t="e">
        <f>Tabla1045[[#This Row],[Aceptabilidad del Riesgo]]</f>
        <v>#VALUE!</v>
      </c>
    </row>
    <row r="34" spans="1:12">
      <c r="A34" s="2">
        <f>Tabla8[[#This Row],[Año]]</f>
        <v>0</v>
      </c>
      <c r="B34" s="4">
        <f>Evaluación!C34</f>
        <v>0</v>
      </c>
      <c r="C34" s="16">
        <f>Evaluación!D34</f>
        <v>0</v>
      </c>
      <c r="D34" s="4">
        <f>Evaluación!E34</f>
        <v>0</v>
      </c>
      <c r="E34" s="4">
        <f>Evaluación!F34</f>
        <v>0</v>
      </c>
      <c r="F34" s="4">
        <f>Tabla10[[#This Row],[Evento]]</f>
        <v>0</v>
      </c>
      <c r="G34" s="113">
        <f>Tabla10[[#This Row],[Causa]]</f>
        <v>0</v>
      </c>
      <c r="H34" s="3">
        <f>Tabla9[[#This Row],[General]]</f>
        <v>0</v>
      </c>
      <c r="I34" s="130">
        <f>Tabla9[[#This Row],[Específica]]</f>
        <v>0</v>
      </c>
      <c r="J34" s="130">
        <f>Tabla9[[#This Row],[Factor]]</f>
        <v>0</v>
      </c>
      <c r="K34" s="3" t="e">
        <f>Tabla104[[#This Row],[Grado Exposición]]</f>
        <v>#VALUE!</v>
      </c>
      <c r="L34" s="129" t="e">
        <f>Tabla1045[[#This Row],[Aceptabilidad del Riesgo]]</f>
        <v>#VALUE!</v>
      </c>
    </row>
    <row r="35" spans="1:12">
      <c r="A35" s="2">
        <f>Tabla8[[#This Row],[Año]]</f>
        <v>0</v>
      </c>
      <c r="B35" s="4">
        <f>Evaluación!C35</f>
        <v>0</v>
      </c>
      <c r="C35" s="17">
        <f>Evaluación!D35</f>
        <v>0</v>
      </c>
      <c r="D35" s="4">
        <f>Evaluación!E35</f>
        <v>0</v>
      </c>
      <c r="E35" s="4">
        <f>Evaluación!F35</f>
        <v>0</v>
      </c>
      <c r="F35" s="4">
        <f>Tabla10[[#This Row],[Evento]]</f>
        <v>0</v>
      </c>
      <c r="G35" s="113">
        <f>Tabla10[[#This Row],[Causa]]</f>
        <v>0</v>
      </c>
      <c r="H35" s="3">
        <f>Tabla9[[#This Row],[General]]</f>
        <v>0</v>
      </c>
      <c r="I35" s="130">
        <f>Tabla9[[#This Row],[Específica]]</f>
        <v>0</v>
      </c>
      <c r="J35" s="130">
        <f>Tabla9[[#This Row],[Factor]]</f>
        <v>0</v>
      </c>
      <c r="K35" s="3" t="e">
        <f>Tabla104[[#This Row],[Grado Exposición]]</f>
        <v>#VALUE!</v>
      </c>
      <c r="L35" s="129" t="e">
        <f>Tabla1045[[#This Row],[Aceptabilidad del Riesgo]]</f>
        <v>#VALUE!</v>
      </c>
    </row>
    <row r="36" spans="1:12">
      <c r="A36" s="2">
        <f>Tabla8[[#This Row],[Año]]</f>
        <v>0</v>
      </c>
      <c r="B36" s="4">
        <f>Evaluación!C36</f>
        <v>0</v>
      </c>
      <c r="C36" s="16">
        <f>Evaluación!D36</f>
        <v>0</v>
      </c>
      <c r="D36" s="4">
        <f>Evaluación!E36</f>
        <v>0</v>
      </c>
      <c r="E36" s="4">
        <f>Evaluación!F36</f>
        <v>0</v>
      </c>
      <c r="F36" s="4">
        <f>Tabla10[[#This Row],[Evento]]</f>
        <v>0</v>
      </c>
      <c r="G36" s="113">
        <f>Tabla10[[#This Row],[Causa]]</f>
        <v>0</v>
      </c>
      <c r="H36" s="3">
        <f>Tabla9[[#This Row],[General]]</f>
        <v>0</v>
      </c>
      <c r="I36" s="130">
        <f>Tabla9[[#This Row],[Específica]]</f>
        <v>0</v>
      </c>
      <c r="J36" s="130">
        <f>Tabla9[[#This Row],[Factor]]</f>
        <v>0</v>
      </c>
      <c r="K36" s="3" t="e">
        <f>Tabla104[[#This Row],[Grado Exposición]]</f>
        <v>#VALUE!</v>
      </c>
      <c r="L36" s="129" t="e">
        <f>Tabla1045[[#This Row],[Aceptabilidad del Riesgo]]</f>
        <v>#VALUE!</v>
      </c>
    </row>
    <row r="37" spans="1:12">
      <c r="A37" s="2">
        <f>Tabla8[[#This Row],[Año]]</f>
        <v>0</v>
      </c>
      <c r="B37" s="4">
        <f>Evaluación!C37</f>
        <v>0</v>
      </c>
      <c r="C37" s="17">
        <f>Evaluación!D37</f>
        <v>0</v>
      </c>
      <c r="D37" s="4">
        <f>Evaluación!E37</f>
        <v>0</v>
      </c>
      <c r="E37" s="4">
        <f>Evaluación!F37</f>
        <v>0</v>
      </c>
      <c r="F37" s="4">
        <f>Tabla10[[#This Row],[Evento]]</f>
        <v>0</v>
      </c>
      <c r="G37" s="113">
        <f>Tabla10[[#This Row],[Causa]]</f>
        <v>0</v>
      </c>
      <c r="H37" s="3">
        <f>Tabla9[[#This Row],[General]]</f>
        <v>0</v>
      </c>
      <c r="I37" s="130">
        <f>Tabla9[[#This Row],[Específica]]</f>
        <v>0</v>
      </c>
      <c r="J37" s="130">
        <f>Tabla9[[#This Row],[Factor]]</f>
        <v>0</v>
      </c>
      <c r="K37" s="3" t="e">
        <f>Tabla104[[#This Row],[Grado Exposición]]</f>
        <v>#VALUE!</v>
      </c>
      <c r="L37" s="129" t="e">
        <f>Tabla1045[[#This Row],[Aceptabilidad del Riesgo]]</f>
        <v>#VALUE!</v>
      </c>
    </row>
    <row r="38" spans="1:12">
      <c r="A38" s="2">
        <f>Tabla8[[#This Row],[Año]]</f>
        <v>0</v>
      </c>
      <c r="B38" s="4">
        <f>Evaluación!C38</f>
        <v>0</v>
      </c>
      <c r="C38" s="16">
        <f>Evaluación!D38</f>
        <v>0</v>
      </c>
      <c r="D38" s="4">
        <f>Evaluación!E38</f>
        <v>0</v>
      </c>
      <c r="E38" s="4">
        <f>Evaluación!F38</f>
        <v>0</v>
      </c>
      <c r="F38" s="4">
        <f>Tabla10[[#This Row],[Evento]]</f>
        <v>0</v>
      </c>
      <c r="G38" s="113">
        <f>Tabla10[[#This Row],[Causa]]</f>
        <v>0</v>
      </c>
      <c r="H38" s="3">
        <f>Tabla9[[#This Row],[General]]</f>
        <v>0</v>
      </c>
      <c r="I38" s="130">
        <f>Tabla9[[#This Row],[Específica]]</f>
        <v>0</v>
      </c>
      <c r="J38" s="130">
        <f>Tabla9[[#This Row],[Factor]]</f>
        <v>0</v>
      </c>
      <c r="K38" s="3" t="e">
        <f>Tabla104[[#This Row],[Grado Exposición]]</f>
        <v>#VALUE!</v>
      </c>
      <c r="L38" s="129" t="e">
        <f>Tabla1045[[#This Row],[Aceptabilidad del Riesgo]]</f>
        <v>#VALUE!</v>
      </c>
    </row>
    <row r="39" spans="1:12">
      <c r="A39" s="2">
        <f>Tabla8[[#This Row],[Año]]</f>
        <v>0</v>
      </c>
      <c r="B39" s="4">
        <f>Evaluación!C39</f>
        <v>0</v>
      </c>
      <c r="C39" s="17">
        <f>Evaluación!D39</f>
        <v>0</v>
      </c>
      <c r="D39" s="4">
        <f>Evaluación!E39</f>
        <v>0</v>
      </c>
      <c r="E39" s="4">
        <f>Evaluación!F39</f>
        <v>0</v>
      </c>
      <c r="F39" s="4">
        <f>Tabla10[[#This Row],[Evento]]</f>
        <v>0</v>
      </c>
      <c r="G39" s="113">
        <f>Tabla10[[#This Row],[Causa]]</f>
        <v>0</v>
      </c>
      <c r="H39" s="3">
        <f>Tabla9[[#This Row],[General]]</f>
        <v>0</v>
      </c>
      <c r="I39" s="130">
        <f>Tabla9[[#This Row],[Específica]]</f>
        <v>0</v>
      </c>
      <c r="J39" s="130">
        <f>Tabla9[[#This Row],[Factor]]</f>
        <v>0</v>
      </c>
      <c r="K39" s="3" t="e">
        <f>Tabla104[[#This Row],[Grado Exposición]]</f>
        <v>#VALUE!</v>
      </c>
      <c r="L39" s="129" t="e">
        <f>Tabla1045[[#This Row],[Aceptabilidad del Riesgo]]</f>
        <v>#VALUE!</v>
      </c>
    </row>
    <row r="40" spans="1:12">
      <c r="A40" s="2">
        <f>Tabla8[[#This Row],[Año]]</f>
        <v>0</v>
      </c>
      <c r="B40" s="4">
        <f>Evaluación!C40</f>
        <v>0</v>
      </c>
      <c r="C40" s="16">
        <f>Evaluación!D40</f>
        <v>0</v>
      </c>
      <c r="D40" s="4">
        <f>Evaluación!E40</f>
        <v>0</v>
      </c>
      <c r="E40" s="4">
        <f>Evaluación!F40</f>
        <v>0</v>
      </c>
      <c r="F40" s="4">
        <f>Tabla10[[#This Row],[Evento]]</f>
        <v>0</v>
      </c>
      <c r="G40" s="113">
        <f>Tabla10[[#This Row],[Causa]]</f>
        <v>0</v>
      </c>
      <c r="H40" s="3">
        <f>Tabla9[[#This Row],[General]]</f>
        <v>0</v>
      </c>
      <c r="I40" s="130">
        <f>Tabla9[[#This Row],[Específica]]</f>
        <v>0</v>
      </c>
      <c r="J40" s="130">
        <f>Tabla9[[#This Row],[Factor]]</f>
        <v>0</v>
      </c>
      <c r="K40" s="3" t="e">
        <f>Tabla104[[#This Row],[Grado Exposición]]</f>
        <v>#VALUE!</v>
      </c>
      <c r="L40" s="129" t="e">
        <f>Tabla1045[[#This Row],[Aceptabilidad del Riesgo]]</f>
        <v>#VALUE!</v>
      </c>
    </row>
  </sheetData>
  <sheetProtection formatCells="0" formatColumns="0" formatRows="0" insertRows="0" sort="0" autoFilter="0"/>
  <conditionalFormatting sqref="A10:E40 A1 A9:G9 A41:G1048576 G10:G40 A8 H1:XFD6 G8 H8:XFD1048576 M7:XFD7">
    <cfRule type="containsErrors" dxfId="20" priority="6">
      <formula>ISERROR(A1)</formula>
    </cfRule>
  </conditionalFormatting>
  <conditionalFormatting sqref="A1 H1:XFD6 A8:XFD1048576 M7:XFD7">
    <cfRule type="containsErrors" dxfId="19" priority="3">
      <formula>ISERROR(A1)</formula>
    </cfRule>
  </conditionalFormatting>
  <printOptions horizontalCentered="1"/>
  <pageMargins left="0.70866141732283472" right="0.70866141732283472" top="0.94488188976377963" bottom="0.74803149606299213" header="0.31496062992125984" footer="0.31496062992125984"/>
  <pageSetup orientation="landscape" r:id="rId1"/>
  <headerFooter>
    <oddHeader>&amp;CSISTEMA NACIONAL DE ÁREAS DE CONSERVACIÓN
SISTEMA ESPECÍFICO DE VALORACIÓN DE RIESGOS
Análisis de Riesgos</oddHeader>
  </headerFooter>
  <drawing r:id="rId2"/>
  <legacyDrawing r:id="rId3"/>
  <controls>
    <mc:AlternateContent xmlns:mc="http://schemas.openxmlformats.org/markup-compatibility/2006">
      <mc:Choice Requires="x14">
        <control shapeId="68609" r:id="rId4" name="TextBox1">
          <controlPr defaultSize="0" autoLine="0" r:id="rId5">
            <anchor moveWithCells="1">
              <from>
                <xdr:col>5</xdr:col>
                <xdr:colOff>0</xdr:colOff>
                <xdr:row>3</xdr:row>
                <xdr:rowOff>47625</xdr:rowOff>
              </from>
              <to>
                <xdr:col>6</xdr:col>
                <xdr:colOff>1428750</xdr:colOff>
                <xdr:row>3</xdr:row>
                <xdr:rowOff>295275</xdr:rowOff>
              </to>
            </anchor>
          </controlPr>
        </control>
      </mc:Choice>
      <mc:Fallback>
        <control shapeId="68609" r:id="rId4" name="TextBox1"/>
      </mc:Fallback>
    </mc:AlternateContent>
    <mc:AlternateContent xmlns:mc="http://schemas.openxmlformats.org/markup-compatibility/2006">
      <mc:Choice Requires="x14">
        <control shapeId="68610" r:id="rId6" name="TextBox2">
          <controlPr defaultSize="0" autoLine="0" r:id="rId7">
            <anchor moveWithCells="1">
              <from>
                <xdr:col>5</xdr:col>
                <xdr:colOff>0</xdr:colOff>
                <xdr:row>4</xdr:row>
                <xdr:rowOff>28575</xdr:rowOff>
              </from>
              <to>
                <xdr:col>6</xdr:col>
                <xdr:colOff>333375</xdr:colOff>
                <xdr:row>4</xdr:row>
                <xdr:rowOff>285750</xdr:rowOff>
              </to>
            </anchor>
          </controlPr>
        </control>
      </mc:Choice>
      <mc:Fallback>
        <control shapeId="68610" r:id="rId6" name="TextBox2"/>
      </mc:Fallback>
    </mc:AlternateContent>
    <mc:AlternateContent xmlns:mc="http://schemas.openxmlformats.org/markup-compatibility/2006">
      <mc:Choice Requires="x14">
        <control shapeId="68611" r:id="rId8" name="TextBox3">
          <controlPr defaultSize="0" autoLine="0" r:id="rId9">
            <anchor moveWithCells="1">
              <from>
                <xdr:col>4</xdr:col>
                <xdr:colOff>114300</xdr:colOff>
                <xdr:row>5</xdr:row>
                <xdr:rowOff>19050</xdr:rowOff>
              </from>
              <to>
                <xdr:col>6</xdr:col>
                <xdr:colOff>495300</xdr:colOff>
                <xdr:row>5</xdr:row>
                <xdr:rowOff>276225</xdr:rowOff>
              </to>
            </anchor>
          </controlPr>
        </control>
      </mc:Choice>
      <mc:Fallback>
        <control shapeId="68611" r:id="rId8" name="TextBox3"/>
      </mc:Fallback>
    </mc:AlternateContent>
    <mc:AlternateContent xmlns:mc="http://schemas.openxmlformats.org/markup-compatibility/2006">
      <mc:Choice Requires="x14">
        <control shapeId="68612" r:id="rId10" name="TextBox4">
          <controlPr defaultSize="0" autoLine="0" r:id="rId11">
            <anchor moveWithCells="1">
              <from>
                <xdr:col>5</xdr:col>
                <xdr:colOff>647700</xdr:colOff>
                <xdr:row>4</xdr:row>
                <xdr:rowOff>28575</xdr:rowOff>
              </from>
              <to>
                <xdr:col>5</xdr:col>
                <xdr:colOff>2781300</xdr:colOff>
                <xdr:row>4</xdr:row>
                <xdr:rowOff>285750</xdr:rowOff>
              </to>
            </anchor>
          </controlPr>
        </control>
      </mc:Choice>
      <mc:Fallback>
        <control shapeId="68612" r:id="rId10" name="TextBox4"/>
      </mc:Fallback>
    </mc:AlternateContent>
  </controls>
  <tableParts count="2">
    <tablePart r:id="rId12"/>
    <tablePart r:id="rId13"/>
  </tableParts>
  <extLst>
    <ext xmlns:x14="http://schemas.microsoft.com/office/spreadsheetml/2009/9/main" uri="{78C0D931-6437-407d-A8EE-F0AAD7539E65}">
      <x14:conditionalFormattings>
        <x14:conditionalFormatting xmlns:xm="http://schemas.microsoft.com/office/excel/2006/main">
          <x14:cfRule type="containsErrors" priority="5" id="{B9767943-6BD0-444E-948D-312D0F32FB86}">
            <xm:f>ISERROR(Evaluación!E10)</xm:f>
            <x14:dxf>
              <font>
                <color theme="6" tint="0.79998168889431442"/>
              </font>
            </x14:dxf>
          </x14:cfRule>
          <xm:sqref>F10:F40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7"/>
  <dimension ref="A1:H70"/>
  <sheetViews>
    <sheetView zoomScale="70" zoomScaleNormal="70" workbookViewId="0">
      <selection activeCell="J21" sqref="J21"/>
    </sheetView>
  </sheetViews>
  <sheetFormatPr baseColWidth="10" defaultRowHeight="12.75"/>
  <cols>
    <col min="1" max="9" width="10.7109375" customWidth="1"/>
    <col min="10" max="10" width="57.28515625" customWidth="1"/>
  </cols>
  <sheetData>
    <row r="1" spans="1:5">
      <c r="A1" s="162"/>
      <c r="E1" s="1" t="s">
        <v>120</v>
      </c>
    </row>
    <row r="2" spans="1:5">
      <c r="A2" s="162"/>
      <c r="E2" s="1" t="s">
        <v>121</v>
      </c>
    </row>
    <row r="3" spans="1:5">
      <c r="A3" s="162"/>
      <c r="E3" s="1" t="s">
        <v>122</v>
      </c>
    </row>
    <row r="4" spans="1:5">
      <c r="A4" s="162"/>
      <c r="E4" s="1" t="s">
        <v>123</v>
      </c>
    </row>
    <row r="5" spans="1:5">
      <c r="A5" s="162"/>
      <c r="E5" s="1" t="s">
        <v>323</v>
      </c>
    </row>
    <row r="6" spans="1:5">
      <c r="A6" s="162"/>
      <c r="E6" s="1" t="s">
        <v>124</v>
      </c>
    </row>
    <row r="7" spans="1:5">
      <c r="A7" s="162"/>
      <c r="E7" s="1" t="s">
        <v>126</v>
      </c>
    </row>
    <row r="8" spans="1:5">
      <c r="A8" s="162"/>
      <c r="E8" s="1" t="s">
        <v>322</v>
      </c>
    </row>
    <row r="9" spans="1:5">
      <c r="A9" s="162"/>
      <c r="E9" s="1" t="s">
        <v>125</v>
      </c>
    </row>
    <row r="10" spans="1:5">
      <c r="A10" s="162"/>
      <c r="E10" s="1" t="s">
        <v>127</v>
      </c>
    </row>
    <row r="11" spans="1:5">
      <c r="A11" s="162"/>
      <c r="E11" s="1" t="s">
        <v>128</v>
      </c>
    </row>
    <row r="12" spans="1:5">
      <c r="A12" s="162"/>
      <c r="E12" s="1" t="s">
        <v>129</v>
      </c>
    </row>
    <row r="13" spans="1:5">
      <c r="A13" s="162"/>
      <c r="E13" s="1" t="s">
        <v>346</v>
      </c>
    </row>
    <row r="14" spans="1:5">
      <c r="A14" s="162"/>
      <c r="E14" s="1" t="s">
        <v>130</v>
      </c>
    </row>
    <row r="17" spans="1:8">
      <c r="A17" t="s">
        <v>71</v>
      </c>
      <c r="B17" t="s">
        <v>72</v>
      </c>
      <c r="C17" t="s">
        <v>4</v>
      </c>
    </row>
    <row r="18" spans="1:8">
      <c r="A18" t="s">
        <v>72</v>
      </c>
      <c r="B18" t="s">
        <v>3</v>
      </c>
      <c r="C18" t="s">
        <v>274</v>
      </c>
    </row>
    <row r="19" spans="1:8">
      <c r="A19" t="s">
        <v>4</v>
      </c>
      <c r="B19" t="s">
        <v>73</v>
      </c>
      <c r="C19" t="s">
        <v>43</v>
      </c>
    </row>
    <row r="20" spans="1:8">
      <c r="B20" t="s">
        <v>27</v>
      </c>
      <c r="C20" t="s">
        <v>47</v>
      </c>
    </row>
    <row r="21" spans="1:8">
      <c r="B21" t="s">
        <v>74</v>
      </c>
      <c r="C21" t="s">
        <v>76</v>
      </c>
    </row>
    <row r="22" spans="1:8">
      <c r="B22" t="s">
        <v>1</v>
      </c>
      <c r="C22" t="s">
        <v>52</v>
      </c>
    </row>
    <row r="23" spans="1:8">
      <c r="B23" t="s">
        <v>37</v>
      </c>
      <c r="C23" t="s">
        <v>77</v>
      </c>
    </row>
    <row r="24" spans="1:8">
      <c r="B24" t="s">
        <v>75</v>
      </c>
      <c r="C24" t="s">
        <v>133</v>
      </c>
    </row>
    <row r="26" spans="1:8">
      <c r="A26" t="s">
        <v>78</v>
      </c>
      <c r="B26" t="s">
        <v>3</v>
      </c>
      <c r="C26" t="s">
        <v>73</v>
      </c>
      <c r="D26" t="s">
        <v>27</v>
      </c>
      <c r="E26" t="s">
        <v>74</v>
      </c>
      <c r="F26" t="s">
        <v>1</v>
      </c>
      <c r="G26" t="s">
        <v>37</v>
      </c>
      <c r="H26" t="s">
        <v>75</v>
      </c>
    </row>
    <row r="27" spans="1:8">
      <c r="A27" t="s">
        <v>3</v>
      </c>
      <c r="B27" t="s">
        <v>21</v>
      </c>
      <c r="C27" t="s">
        <v>24</v>
      </c>
      <c r="D27" t="s">
        <v>28</v>
      </c>
      <c r="E27" t="s">
        <v>30</v>
      </c>
      <c r="F27" t="s">
        <v>35</v>
      </c>
      <c r="G27" t="s">
        <v>38</v>
      </c>
      <c r="H27" t="s">
        <v>39</v>
      </c>
    </row>
    <row r="28" spans="1:8">
      <c r="A28" t="s">
        <v>73</v>
      </c>
      <c r="B28" t="s">
        <v>22</v>
      </c>
      <c r="C28" t="s">
        <v>25</v>
      </c>
      <c r="D28" t="s">
        <v>29</v>
      </c>
      <c r="E28" t="s">
        <v>31</v>
      </c>
      <c r="F28" t="s">
        <v>36</v>
      </c>
      <c r="H28" t="s">
        <v>40</v>
      </c>
    </row>
    <row r="29" spans="1:8">
      <c r="A29" t="s">
        <v>27</v>
      </c>
      <c r="B29" t="s">
        <v>23</v>
      </c>
      <c r="C29" t="s">
        <v>26</v>
      </c>
      <c r="E29" t="s">
        <v>32</v>
      </c>
    </row>
    <row r="30" spans="1:8">
      <c r="A30" t="s">
        <v>74</v>
      </c>
      <c r="E30" t="s">
        <v>33</v>
      </c>
    </row>
    <row r="31" spans="1:8">
      <c r="A31" t="s">
        <v>1</v>
      </c>
      <c r="E31" t="s">
        <v>34</v>
      </c>
    </row>
    <row r="32" spans="1:8">
      <c r="A32" t="s">
        <v>37</v>
      </c>
    </row>
    <row r="33" spans="1:8">
      <c r="A33" t="s">
        <v>75</v>
      </c>
    </row>
    <row r="35" spans="1:8">
      <c r="A35" t="s">
        <v>79</v>
      </c>
      <c r="B35" t="s">
        <v>274</v>
      </c>
      <c r="C35" t="s">
        <v>43</v>
      </c>
      <c r="D35" t="s">
        <v>47</v>
      </c>
      <c r="E35" t="s">
        <v>76</v>
      </c>
      <c r="F35" t="s">
        <v>52</v>
      </c>
      <c r="G35" t="s">
        <v>77</v>
      </c>
      <c r="H35" t="s">
        <v>64</v>
      </c>
    </row>
    <row r="36" spans="1:8">
      <c r="A36" t="s">
        <v>274</v>
      </c>
      <c r="B36" t="s">
        <v>41</v>
      </c>
      <c r="C36" t="s">
        <v>44</v>
      </c>
      <c r="D36" t="s">
        <v>48</v>
      </c>
      <c r="E36" t="s">
        <v>50</v>
      </c>
      <c r="F36" t="s">
        <v>53</v>
      </c>
      <c r="G36" t="s">
        <v>59</v>
      </c>
      <c r="H36" t="s">
        <v>65</v>
      </c>
    </row>
    <row r="37" spans="1:8">
      <c r="A37" t="s">
        <v>43</v>
      </c>
      <c r="B37" t="s">
        <v>42</v>
      </c>
      <c r="C37" t="s">
        <v>45</v>
      </c>
      <c r="D37" t="s">
        <v>49</v>
      </c>
      <c r="E37" t="s">
        <v>39</v>
      </c>
      <c r="F37" t="s">
        <v>54</v>
      </c>
      <c r="G37" t="s">
        <v>60</v>
      </c>
      <c r="H37" t="s">
        <v>66</v>
      </c>
    </row>
    <row r="38" spans="1:8">
      <c r="A38" t="s">
        <v>47</v>
      </c>
      <c r="C38" t="s">
        <v>46</v>
      </c>
      <c r="E38" t="s">
        <v>51</v>
      </c>
      <c r="F38" t="s">
        <v>55</v>
      </c>
      <c r="G38" t="s">
        <v>61</v>
      </c>
      <c r="H38" t="s">
        <v>67</v>
      </c>
    </row>
    <row r="39" spans="1:8">
      <c r="A39" t="s">
        <v>76</v>
      </c>
      <c r="F39" t="s">
        <v>56</v>
      </c>
      <c r="G39" t="s">
        <v>62</v>
      </c>
      <c r="H39" t="s">
        <v>68</v>
      </c>
    </row>
    <row r="40" spans="1:8">
      <c r="A40" t="s">
        <v>52</v>
      </c>
      <c r="F40" t="s">
        <v>57</v>
      </c>
      <c r="G40" t="s">
        <v>63</v>
      </c>
      <c r="H40" t="s">
        <v>69</v>
      </c>
    </row>
    <row r="41" spans="1:8">
      <c r="A41" t="s">
        <v>77</v>
      </c>
      <c r="F41" t="s">
        <v>58</v>
      </c>
      <c r="H41" t="s">
        <v>70</v>
      </c>
    </row>
    <row r="42" spans="1:8">
      <c r="A42" t="s">
        <v>64</v>
      </c>
    </row>
    <row r="46" spans="1:8">
      <c r="A46" s="1" t="s">
        <v>7</v>
      </c>
      <c r="B46" s="1" t="s">
        <v>86</v>
      </c>
    </row>
    <row r="47" spans="1:8">
      <c r="A47" s="1" t="s">
        <v>6</v>
      </c>
      <c r="B47" s="1" t="s">
        <v>87</v>
      </c>
    </row>
    <row r="48" spans="1:8">
      <c r="A48" s="1" t="s">
        <v>5</v>
      </c>
      <c r="B48" s="1" t="s">
        <v>88</v>
      </c>
    </row>
    <row r="50" spans="1:5">
      <c r="A50" s="1" t="s">
        <v>94</v>
      </c>
    </row>
    <row r="51" spans="1:5">
      <c r="A51" s="1" t="s">
        <v>95</v>
      </c>
    </row>
    <row r="52" spans="1:5">
      <c r="A52" s="1" t="s">
        <v>96</v>
      </c>
    </row>
    <row r="54" spans="1:5">
      <c r="A54" s="1" t="s">
        <v>270</v>
      </c>
    </row>
    <row r="55" spans="1:5">
      <c r="A55" s="1" t="s">
        <v>271</v>
      </c>
    </row>
    <row r="57" spans="1:5">
      <c r="A57" s="1" t="s">
        <v>273</v>
      </c>
    </row>
    <row r="60" spans="1:5">
      <c r="A60" t="s">
        <v>295</v>
      </c>
    </row>
    <row r="61" spans="1:5">
      <c r="A61" s="81">
        <v>2020</v>
      </c>
    </row>
    <row r="62" spans="1:5">
      <c r="A62" s="81">
        <v>2021</v>
      </c>
      <c r="B62" s="116"/>
      <c r="C62" s="116"/>
      <c r="D62" s="116"/>
      <c r="E62" s="116"/>
    </row>
    <row r="63" spans="1:5">
      <c r="A63" s="116">
        <v>2022</v>
      </c>
      <c r="B63" s="81"/>
      <c r="C63" s="81"/>
      <c r="D63" s="81"/>
      <c r="E63" s="81"/>
    </row>
    <row r="64" spans="1:5">
      <c r="A64" s="116">
        <v>2023</v>
      </c>
      <c r="B64" s="81"/>
      <c r="C64" s="117"/>
      <c r="D64" s="117"/>
      <c r="E64" s="117"/>
    </row>
    <row r="65" spans="1:5">
      <c r="A65" s="116">
        <v>2024</v>
      </c>
      <c r="B65" s="81"/>
      <c r="C65" s="117"/>
      <c r="D65" s="117"/>
      <c r="E65" s="117"/>
    </row>
    <row r="66" spans="1:5">
      <c r="A66" s="116">
        <v>2025</v>
      </c>
      <c r="B66" s="81"/>
      <c r="C66" s="117"/>
      <c r="D66" s="117"/>
      <c r="E66" s="117"/>
    </row>
    <row r="67" spans="1:5">
      <c r="A67" s="116">
        <v>2026</v>
      </c>
      <c r="B67" s="81"/>
      <c r="C67" s="117"/>
      <c r="D67" s="117"/>
      <c r="E67" s="117"/>
    </row>
    <row r="68" spans="1:5">
      <c r="A68" s="116">
        <v>2027</v>
      </c>
      <c r="B68" s="81"/>
      <c r="C68" s="117"/>
      <c r="D68" s="117"/>
      <c r="E68" s="117"/>
    </row>
    <row r="69" spans="1:5">
      <c r="A69" s="116">
        <v>2028</v>
      </c>
      <c r="B69" s="81"/>
      <c r="C69" s="117"/>
      <c r="D69" s="117"/>
      <c r="E69" s="117"/>
    </row>
    <row r="70" spans="1:5">
      <c r="A70" s="116">
        <v>2029</v>
      </c>
      <c r="B70" s="81"/>
      <c r="C70" s="117"/>
      <c r="D70" s="117"/>
      <c r="E70" s="1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5" tint="-0.499984740745262"/>
    <pageSetUpPr fitToPage="1"/>
  </sheetPr>
  <dimension ref="A1:S40"/>
  <sheetViews>
    <sheetView showGridLines="0" topLeftCell="A29" zoomScale="120" zoomScaleNormal="120" workbookViewId="0">
      <selection activeCell="J22" sqref="J22"/>
    </sheetView>
  </sheetViews>
  <sheetFormatPr baseColWidth="10" defaultColWidth="11.42578125" defaultRowHeight="12.75"/>
  <cols>
    <col min="1" max="1" width="10.7109375" style="2" customWidth="1"/>
    <col min="2" max="2" width="41.28515625" style="2" customWidth="1"/>
    <col min="3" max="3" width="14.42578125" style="2" customWidth="1"/>
    <col min="4" max="4" width="14.7109375" style="7" customWidth="1"/>
    <col min="5" max="5" width="11.28515625" style="6" customWidth="1"/>
    <col min="6" max="6" width="5.7109375" style="7" customWidth="1"/>
    <col min="7" max="7" width="25.7109375" style="2" customWidth="1"/>
    <col min="8" max="8" width="5.7109375" style="7" customWidth="1"/>
    <col min="9" max="10" width="25.7109375" style="2" customWidth="1"/>
    <col min="11" max="19" width="17.5703125" style="2" customWidth="1"/>
    <col min="20" max="16384" width="11.42578125" style="2"/>
  </cols>
  <sheetData>
    <row r="1" spans="1:19" ht="24" customHeight="1">
      <c r="A1" s="31"/>
      <c r="B1" s="50" t="s">
        <v>138</v>
      </c>
      <c r="C1" s="31"/>
      <c r="D1" s="31"/>
      <c r="E1" s="31"/>
      <c r="F1" s="31"/>
      <c r="G1" s="31"/>
      <c r="H1" s="31"/>
      <c r="I1" s="31"/>
      <c r="J1" s="31"/>
      <c r="K1" s="31"/>
      <c r="L1" s="31"/>
      <c r="M1" s="31"/>
      <c r="N1" s="31"/>
      <c r="O1" s="31"/>
      <c r="P1" s="31"/>
      <c r="Q1" s="31"/>
      <c r="R1" s="31"/>
      <c r="S1" s="31"/>
    </row>
    <row r="2" spans="1:19" ht="24" customHeight="1">
      <c r="A2" s="31"/>
      <c r="B2" s="47" t="s">
        <v>169</v>
      </c>
      <c r="C2" s="31"/>
      <c r="D2" s="31"/>
      <c r="E2" s="31"/>
      <c r="F2" s="31"/>
      <c r="G2" s="31"/>
      <c r="H2" s="31"/>
      <c r="I2" s="31"/>
      <c r="J2" s="31"/>
      <c r="K2" s="31"/>
      <c r="L2" s="31"/>
      <c r="M2" s="31"/>
      <c r="N2" s="31"/>
      <c r="O2" s="31"/>
      <c r="P2" s="31"/>
      <c r="Q2" s="31"/>
      <c r="R2" s="31"/>
      <c r="S2" s="31"/>
    </row>
    <row r="3" spans="1:19" ht="24" customHeight="1">
      <c r="A3" s="31"/>
      <c r="B3" s="82" t="s">
        <v>203</v>
      </c>
      <c r="C3" s="31"/>
      <c r="D3" s="31"/>
      <c r="E3" s="31"/>
      <c r="F3" s="31"/>
      <c r="G3" s="31"/>
      <c r="H3" s="31"/>
      <c r="I3" s="31"/>
      <c r="J3" s="31"/>
      <c r="K3" s="31"/>
      <c r="L3" s="31"/>
      <c r="M3" s="31"/>
      <c r="N3" s="31"/>
      <c r="O3" s="31"/>
      <c r="P3" s="31"/>
      <c r="Q3" s="31"/>
      <c r="R3" s="31"/>
      <c r="S3" s="31"/>
    </row>
    <row r="4" spans="1:19" ht="24" customHeight="1">
      <c r="A4" s="31"/>
      <c r="B4" s="45" t="s">
        <v>311</v>
      </c>
      <c r="C4" s="31"/>
      <c r="D4" s="31"/>
      <c r="E4" s="31"/>
      <c r="F4" s="31"/>
      <c r="G4" s="31"/>
      <c r="H4" s="31"/>
      <c r="I4" s="31"/>
      <c r="J4" s="31"/>
      <c r="K4" s="31"/>
      <c r="L4" s="31"/>
      <c r="M4" s="31"/>
      <c r="N4" s="31"/>
      <c r="O4" s="31"/>
      <c r="P4" s="31"/>
      <c r="Q4" s="31"/>
      <c r="R4" s="31"/>
      <c r="S4" s="31"/>
    </row>
    <row r="5" spans="1:19" ht="24" customHeight="1">
      <c r="A5" s="31"/>
      <c r="B5" s="46" t="s">
        <v>139</v>
      </c>
      <c r="C5" s="31"/>
      <c r="D5" s="31"/>
      <c r="E5" s="31"/>
      <c r="F5" s="31"/>
      <c r="G5" s="48"/>
      <c r="H5" s="45" t="s">
        <v>199</v>
      </c>
      <c r="I5" s="31"/>
      <c r="J5" s="31"/>
      <c r="K5" s="31"/>
      <c r="L5" s="31"/>
      <c r="M5" s="31"/>
      <c r="N5" s="31"/>
      <c r="O5" s="31"/>
      <c r="P5" s="31"/>
      <c r="Q5" s="31"/>
      <c r="R5" s="31"/>
      <c r="S5" s="31"/>
    </row>
    <row r="6" spans="1:19" ht="24" customHeight="1" thickBot="1">
      <c r="A6" s="31"/>
      <c r="B6" s="46" t="s">
        <v>12</v>
      </c>
      <c r="C6" s="31"/>
      <c r="D6" s="31"/>
      <c r="E6" s="31"/>
      <c r="F6" s="31"/>
      <c r="G6" s="31"/>
      <c r="H6" s="31"/>
      <c r="I6" s="31"/>
      <c r="J6" s="31"/>
      <c r="K6" s="31"/>
      <c r="L6" s="31"/>
      <c r="M6" s="31"/>
      <c r="N6" s="31"/>
      <c r="O6" s="31"/>
      <c r="P6" s="31"/>
      <c r="Q6" s="31"/>
      <c r="R6" s="31"/>
      <c r="S6" s="31"/>
    </row>
    <row r="7" spans="1:19" s="18" customFormat="1" ht="38.25" customHeight="1" thickBot="1">
      <c r="A7" s="241" t="s">
        <v>301</v>
      </c>
      <c r="B7" s="242"/>
      <c r="C7" s="242"/>
      <c r="D7" s="242"/>
      <c r="E7" s="243"/>
      <c r="F7" s="238" t="s">
        <v>13</v>
      </c>
      <c r="G7" s="239"/>
      <c r="H7" s="239"/>
      <c r="I7" s="239"/>
      <c r="J7" s="240"/>
      <c r="K7" s="235" t="s">
        <v>298</v>
      </c>
      <c r="L7" s="236"/>
      <c r="M7" s="237"/>
      <c r="N7" s="235" t="s">
        <v>299</v>
      </c>
      <c r="O7" s="236"/>
      <c r="P7" s="237"/>
      <c r="Q7" s="235" t="s">
        <v>300</v>
      </c>
      <c r="R7" s="236"/>
      <c r="S7" s="237"/>
    </row>
    <row r="8" spans="1:19" s="18" customFormat="1" ht="12.75" customHeight="1">
      <c r="A8" s="171" t="s">
        <v>107</v>
      </c>
      <c r="B8" s="172" t="s">
        <v>108</v>
      </c>
      <c r="C8" s="172" t="s">
        <v>109</v>
      </c>
      <c r="D8" s="164" t="s">
        <v>110</v>
      </c>
      <c r="E8" s="165" t="s">
        <v>111</v>
      </c>
      <c r="F8" s="163" t="s">
        <v>112</v>
      </c>
      <c r="G8" s="164" t="s">
        <v>113</v>
      </c>
      <c r="H8" s="164" t="s">
        <v>114</v>
      </c>
      <c r="I8" s="164" t="s">
        <v>115</v>
      </c>
      <c r="J8" s="165" t="s">
        <v>116</v>
      </c>
      <c r="K8" s="176" t="s">
        <v>117</v>
      </c>
      <c r="L8" s="176" t="s">
        <v>118</v>
      </c>
      <c r="M8" s="177" t="s">
        <v>119</v>
      </c>
      <c r="N8" s="178" t="s">
        <v>131</v>
      </c>
      <c r="O8" s="176" t="s">
        <v>132</v>
      </c>
      <c r="P8" s="177" t="s">
        <v>134</v>
      </c>
      <c r="Q8" s="178" t="s">
        <v>332</v>
      </c>
      <c r="R8" s="176" t="s">
        <v>335</v>
      </c>
      <c r="S8" s="177" t="s">
        <v>336</v>
      </c>
    </row>
    <row r="9" spans="1:19" s="3" customFormat="1" ht="54.75" thickBot="1">
      <c r="A9" s="173" t="s">
        <v>302</v>
      </c>
      <c r="B9" s="174" t="s">
        <v>80</v>
      </c>
      <c r="C9" s="170" t="s">
        <v>325</v>
      </c>
      <c r="D9" s="170" t="s">
        <v>84</v>
      </c>
      <c r="E9" s="182" t="s">
        <v>340</v>
      </c>
      <c r="F9" s="166" t="s">
        <v>81</v>
      </c>
      <c r="G9" s="167" t="s">
        <v>14</v>
      </c>
      <c r="H9" s="168" t="s">
        <v>82</v>
      </c>
      <c r="I9" s="167" t="s">
        <v>15</v>
      </c>
      <c r="J9" s="169" t="s">
        <v>16</v>
      </c>
      <c r="K9" s="179" t="s">
        <v>18</v>
      </c>
      <c r="L9" s="179" t="s">
        <v>19</v>
      </c>
      <c r="M9" s="180" t="s">
        <v>20</v>
      </c>
      <c r="N9" s="181" t="s">
        <v>18</v>
      </c>
      <c r="O9" s="179" t="s">
        <v>19</v>
      </c>
      <c r="P9" s="180" t="s">
        <v>20</v>
      </c>
      <c r="Q9" s="181" t="s">
        <v>18</v>
      </c>
      <c r="R9" s="179" t="s">
        <v>19</v>
      </c>
      <c r="S9" s="180" t="s">
        <v>20</v>
      </c>
    </row>
    <row r="10" spans="1:19" ht="114.75">
      <c r="A10" s="112">
        <v>2025</v>
      </c>
      <c r="B10" s="113" t="s">
        <v>347</v>
      </c>
      <c r="C10" s="183"/>
      <c r="D10" s="113"/>
      <c r="E10" s="113"/>
      <c r="F10" s="112">
        <v>1</v>
      </c>
      <c r="G10" s="113" t="s">
        <v>351</v>
      </c>
      <c r="H10" s="112">
        <v>1</v>
      </c>
      <c r="I10" s="113" t="s">
        <v>358</v>
      </c>
      <c r="J10" s="113" t="s">
        <v>349</v>
      </c>
      <c r="K10" s="112" t="s">
        <v>4</v>
      </c>
      <c r="L10" s="112" t="s">
        <v>133</v>
      </c>
      <c r="M10" s="112" t="s">
        <v>68</v>
      </c>
      <c r="N10" s="112" t="s">
        <v>4</v>
      </c>
      <c r="O10" s="112" t="s">
        <v>77</v>
      </c>
      <c r="P10" s="112" t="s">
        <v>60</v>
      </c>
      <c r="Q10" s="112" t="s">
        <v>4</v>
      </c>
      <c r="R10" s="112" t="s">
        <v>52</v>
      </c>
      <c r="S10" s="112" t="s">
        <v>58</v>
      </c>
    </row>
    <row r="11" spans="1:19" ht="63.75">
      <c r="A11" s="112"/>
      <c r="B11" s="113"/>
      <c r="C11" s="114"/>
      <c r="D11" s="113"/>
      <c r="E11" s="113"/>
      <c r="F11" s="112">
        <v>1</v>
      </c>
      <c r="G11" s="112" t="s">
        <v>351</v>
      </c>
      <c r="H11" s="112">
        <v>1</v>
      </c>
      <c r="I11" s="112" t="s">
        <v>348</v>
      </c>
      <c r="J11" s="112" t="s">
        <v>350</v>
      </c>
      <c r="K11" s="112" t="s">
        <v>4</v>
      </c>
      <c r="L11" s="112" t="s">
        <v>77</v>
      </c>
      <c r="M11" s="112" t="s">
        <v>60</v>
      </c>
      <c r="N11" s="112" t="s">
        <v>4</v>
      </c>
      <c r="O11" s="112" t="s">
        <v>52</v>
      </c>
      <c r="P11" s="112" t="s">
        <v>58</v>
      </c>
      <c r="Q11" s="112" t="s">
        <v>4</v>
      </c>
      <c r="R11" s="112" t="s">
        <v>133</v>
      </c>
      <c r="S11" s="112" t="s">
        <v>65</v>
      </c>
    </row>
    <row r="12" spans="1:19" ht="63.75">
      <c r="A12" s="112"/>
      <c r="B12" s="112"/>
      <c r="C12" s="183"/>
      <c r="D12" s="112"/>
      <c r="E12" s="112"/>
      <c r="F12" s="112">
        <v>1</v>
      </c>
      <c r="G12" s="112" t="s">
        <v>351</v>
      </c>
      <c r="H12" s="112">
        <v>2</v>
      </c>
      <c r="I12" s="112" t="s">
        <v>348</v>
      </c>
      <c r="J12" s="112" t="s">
        <v>368</v>
      </c>
      <c r="K12" s="112" t="s">
        <v>4</v>
      </c>
      <c r="L12" s="112" t="s">
        <v>76</v>
      </c>
      <c r="M12" s="112" t="s">
        <v>39</v>
      </c>
      <c r="N12" s="112" t="s">
        <v>4</v>
      </c>
      <c r="O12" s="112" t="s">
        <v>76</v>
      </c>
      <c r="P12" s="112" t="s">
        <v>50</v>
      </c>
      <c r="Q12" s="112"/>
      <c r="R12" s="112"/>
      <c r="S12" s="112"/>
    </row>
    <row r="13" spans="1:19" ht="63.75">
      <c r="A13" s="112"/>
      <c r="B13" s="112"/>
      <c r="C13" s="183"/>
      <c r="D13" s="112"/>
      <c r="E13" s="112"/>
      <c r="F13" s="112">
        <v>1</v>
      </c>
      <c r="G13" s="112" t="s">
        <v>351</v>
      </c>
      <c r="H13" s="112">
        <v>3</v>
      </c>
      <c r="I13" s="112" t="s">
        <v>348</v>
      </c>
      <c r="J13" s="112" t="s">
        <v>357</v>
      </c>
      <c r="K13" s="112" t="s">
        <v>4</v>
      </c>
      <c r="L13" s="112" t="s">
        <v>77</v>
      </c>
      <c r="M13" s="112" t="s">
        <v>60</v>
      </c>
      <c r="N13" s="112" t="s">
        <v>72</v>
      </c>
      <c r="O13" s="112" t="s">
        <v>37</v>
      </c>
      <c r="P13" s="112" t="s">
        <v>38</v>
      </c>
      <c r="Q13" s="112"/>
      <c r="R13" s="112"/>
      <c r="S13" s="112"/>
    </row>
    <row r="14" spans="1:19" ht="76.5">
      <c r="A14" s="113"/>
      <c r="B14" s="113"/>
      <c r="C14" s="114"/>
      <c r="D14" s="113"/>
      <c r="E14" s="112"/>
      <c r="F14" s="112">
        <v>1</v>
      </c>
      <c r="G14" s="112" t="s">
        <v>351</v>
      </c>
      <c r="H14" s="112">
        <v>4</v>
      </c>
      <c r="I14" s="112" t="s">
        <v>348</v>
      </c>
      <c r="J14" s="112" t="s">
        <v>367</v>
      </c>
      <c r="K14" s="113" t="s">
        <v>4</v>
      </c>
      <c r="L14" s="113" t="s">
        <v>52</v>
      </c>
      <c r="M14" s="113" t="s">
        <v>58</v>
      </c>
      <c r="N14" s="113" t="s">
        <v>4</v>
      </c>
      <c r="O14" s="113" t="s">
        <v>133</v>
      </c>
      <c r="P14" s="113" t="s">
        <v>65</v>
      </c>
      <c r="Q14" s="113"/>
      <c r="R14" s="113"/>
      <c r="S14" s="113"/>
    </row>
    <row r="15" spans="1:19" ht="63.75">
      <c r="A15" s="112"/>
      <c r="B15" s="112"/>
      <c r="C15" s="183"/>
      <c r="D15" s="112"/>
      <c r="E15" s="112"/>
      <c r="F15" s="112">
        <v>1</v>
      </c>
      <c r="G15" s="112" t="s">
        <v>351</v>
      </c>
      <c r="H15" s="111">
        <v>5</v>
      </c>
      <c r="I15" s="112" t="s">
        <v>348</v>
      </c>
      <c r="J15" s="112" t="s">
        <v>359</v>
      </c>
      <c r="K15" s="112" t="s">
        <v>72</v>
      </c>
      <c r="L15" s="112" t="s">
        <v>27</v>
      </c>
      <c r="M15" s="112" t="s">
        <v>29</v>
      </c>
      <c r="N15" s="112" t="s">
        <v>4</v>
      </c>
      <c r="O15" s="112" t="s">
        <v>47</v>
      </c>
      <c r="P15" s="112" t="s">
        <v>49</v>
      </c>
      <c r="Q15" s="112"/>
      <c r="R15" s="112"/>
      <c r="S15" s="112"/>
    </row>
    <row r="16" spans="1:19" ht="76.5">
      <c r="A16" s="112"/>
      <c r="B16" s="112"/>
      <c r="C16" s="183"/>
      <c r="D16" s="112"/>
      <c r="E16" s="112"/>
      <c r="F16" s="112">
        <v>1</v>
      </c>
      <c r="G16" s="112" t="s">
        <v>351</v>
      </c>
      <c r="H16" s="111">
        <v>6</v>
      </c>
      <c r="I16" s="112" t="s">
        <v>348</v>
      </c>
      <c r="J16" s="112" t="s">
        <v>364</v>
      </c>
      <c r="K16" s="112" t="s">
        <v>4</v>
      </c>
      <c r="L16" s="112" t="s">
        <v>52</v>
      </c>
      <c r="M16" s="112" t="s">
        <v>56</v>
      </c>
      <c r="N16" s="112" t="s">
        <v>4</v>
      </c>
      <c r="O16" s="112" t="s">
        <v>52</v>
      </c>
      <c r="P16" s="112" t="s">
        <v>58</v>
      </c>
      <c r="Q16" s="112"/>
      <c r="R16" s="112"/>
      <c r="S16" s="112"/>
    </row>
    <row r="17" spans="1:19" ht="89.25">
      <c r="A17" s="112"/>
      <c r="B17" s="112"/>
      <c r="C17" s="183"/>
      <c r="D17" s="112"/>
      <c r="E17" s="112"/>
      <c r="F17" s="112">
        <v>2</v>
      </c>
      <c r="G17" s="112" t="s">
        <v>356</v>
      </c>
      <c r="H17" s="223">
        <v>1</v>
      </c>
      <c r="I17" s="112" t="s">
        <v>360</v>
      </c>
      <c r="J17" s="112" t="s">
        <v>353</v>
      </c>
      <c r="K17" s="112" t="s">
        <v>4</v>
      </c>
      <c r="L17" s="112" t="s">
        <v>77</v>
      </c>
      <c r="M17" s="112" t="s">
        <v>61</v>
      </c>
      <c r="N17" s="112" t="s">
        <v>4</v>
      </c>
      <c r="O17" s="112" t="s">
        <v>77</v>
      </c>
      <c r="P17" s="112" t="s">
        <v>59</v>
      </c>
      <c r="Q17" s="112"/>
      <c r="R17" s="112"/>
      <c r="S17" s="112"/>
    </row>
    <row r="18" spans="1:19" ht="89.25">
      <c r="A18" s="112"/>
      <c r="B18" s="112"/>
      <c r="C18" s="183"/>
      <c r="D18" s="112"/>
      <c r="E18" s="112"/>
      <c r="F18" s="112">
        <v>2</v>
      </c>
      <c r="G18" s="112" t="s">
        <v>356</v>
      </c>
      <c r="H18" s="223">
        <v>2</v>
      </c>
      <c r="I18" s="112" t="s">
        <v>360</v>
      </c>
      <c r="J18" s="112" t="s">
        <v>354</v>
      </c>
      <c r="K18" s="112" t="s">
        <v>4</v>
      </c>
      <c r="L18" s="112" t="s">
        <v>77</v>
      </c>
      <c r="M18" s="112" t="s">
        <v>61</v>
      </c>
      <c r="N18" s="112"/>
      <c r="O18" s="112"/>
      <c r="P18" s="112"/>
      <c r="Q18" s="112"/>
      <c r="R18" s="112"/>
      <c r="S18" s="112"/>
    </row>
    <row r="19" spans="1:19" ht="89.25">
      <c r="A19" s="112"/>
      <c r="B19" s="112"/>
      <c r="C19" s="183"/>
      <c r="D19" s="112"/>
      <c r="E19" s="112"/>
      <c r="F19" s="112">
        <v>2</v>
      </c>
      <c r="G19" s="112" t="s">
        <v>356</v>
      </c>
      <c r="H19" s="223">
        <v>3</v>
      </c>
      <c r="I19" s="112" t="s">
        <v>360</v>
      </c>
      <c r="J19" s="112" t="s">
        <v>355</v>
      </c>
      <c r="K19" s="112" t="s">
        <v>72</v>
      </c>
      <c r="L19" s="112" t="s">
        <v>73</v>
      </c>
      <c r="M19" s="112" t="s">
        <v>26</v>
      </c>
      <c r="N19" s="112" t="s">
        <v>4</v>
      </c>
      <c r="O19" s="112" t="s">
        <v>77</v>
      </c>
      <c r="P19" s="112" t="s">
        <v>60</v>
      </c>
      <c r="Q19" s="112" t="s">
        <v>4</v>
      </c>
      <c r="R19" s="112" t="s">
        <v>77</v>
      </c>
      <c r="S19" s="112" t="s">
        <v>61</v>
      </c>
    </row>
    <row r="20" spans="1:19" ht="89.25">
      <c r="A20" s="113"/>
      <c r="B20" s="113"/>
      <c r="C20" s="114"/>
      <c r="D20" s="113"/>
      <c r="E20" s="113"/>
      <c r="F20" s="113">
        <v>2</v>
      </c>
      <c r="G20" s="112" t="s">
        <v>356</v>
      </c>
      <c r="H20" s="223">
        <v>4</v>
      </c>
      <c r="I20" s="112" t="s">
        <v>360</v>
      </c>
      <c r="J20" s="112" t="s">
        <v>352</v>
      </c>
      <c r="K20" s="113" t="s">
        <v>4</v>
      </c>
      <c r="L20" s="113" t="s">
        <v>77</v>
      </c>
      <c r="M20" s="113" t="s">
        <v>61</v>
      </c>
      <c r="N20" s="113" t="s">
        <v>4</v>
      </c>
      <c r="O20" s="113" t="s">
        <v>52</v>
      </c>
      <c r="P20" s="113" t="s">
        <v>54</v>
      </c>
      <c r="Q20" s="113"/>
      <c r="R20" s="113"/>
      <c r="S20" s="113"/>
    </row>
    <row r="21" spans="1:19" ht="76.5">
      <c r="A21" s="112"/>
      <c r="B21" s="112"/>
      <c r="C21" s="183"/>
      <c r="D21" s="112"/>
      <c r="E21" s="111"/>
      <c r="F21" s="161">
        <v>3</v>
      </c>
      <c r="G21" s="113" t="s">
        <v>366</v>
      </c>
      <c r="H21" s="111">
        <v>1</v>
      </c>
      <c r="I21" s="113" t="s">
        <v>361</v>
      </c>
      <c r="J21" s="113" t="s">
        <v>362</v>
      </c>
      <c r="K21" s="112" t="s">
        <v>4</v>
      </c>
      <c r="L21" s="112" t="s">
        <v>76</v>
      </c>
      <c r="M21" s="112" t="s">
        <v>50</v>
      </c>
      <c r="N21" s="112" t="s">
        <v>4</v>
      </c>
      <c r="O21" s="112" t="s">
        <v>52</v>
      </c>
      <c r="P21" s="112" t="s">
        <v>55</v>
      </c>
      <c r="Q21" s="112"/>
      <c r="R21" s="112"/>
      <c r="S21" s="112"/>
    </row>
    <row r="22" spans="1:19" ht="76.5">
      <c r="A22" s="112"/>
      <c r="B22" s="112"/>
      <c r="C22" s="183"/>
      <c r="D22" s="112"/>
      <c r="E22" s="111"/>
      <c r="F22" s="161">
        <v>3</v>
      </c>
      <c r="G22" s="112" t="s">
        <v>366</v>
      </c>
      <c r="H22" s="111">
        <v>2</v>
      </c>
      <c r="I22" s="112" t="s">
        <v>371</v>
      </c>
      <c r="J22" s="113" t="s">
        <v>363</v>
      </c>
      <c r="K22" s="112" t="s">
        <v>4</v>
      </c>
      <c r="L22" s="112" t="s">
        <v>77</v>
      </c>
      <c r="M22" s="112" t="s">
        <v>61</v>
      </c>
      <c r="N22" s="112" t="s">
        <v>4</v>
      </c>
      <c r="O22" s="112" t="s">
        <v>52</v>
      </c>
      <c r="P22" s="112" t="s">
        <v>53</v>
      </c>
      <c r="Q22" s="112"/>
      <c r="R22" s="112"/>
      <c r="S22" s="112"/>
    </row>
    <row r="23" spans="1:19" ht="76.5">
      <c r="A23" s="112"/>
      <c r="B23" s="112"/>
      <c r="C23" s="183"/>
      <c r="D23" s="112"/>
      <c r="E23" s="111"/>
      <c r="F23" s="161">
        <v>3</v>
      </c>
      <c r="G23" s="112" t="s">
        <v>366</v>
      </c>
      <c r="H23" s="111">
        <v>3</v>
      </c>
      <c r="I23" s="112" t="s">
        <v>371</v>
      </c>
      <c r="J23" s="112" t="s">
        <v>365</v>
      </c>
      <c r="K23" s="112" t="s">
        <v>4</v>
      </c>
      <c r="L23" s="112" t="s">
        <v>52</v>
      </c>
      <c r="M23" s="112" t="s">
        <v>53</v>
      </c>
      <c r="N23" s="112" t="s">
        <v>72</v>
      </c>
      <c r="O23" s="112" t="s">
        <v>74</v>
      </c>
      <c r="P23" s="112" t="s">
        <v>34</v>
      </c>
      <c r="Q23" s="112"/>
      <c r="R23" s="112"/>
      <c r="S23" s="112"/>
    </row>
    <row r="24" spans="1:19" ht="63.75">
      <c r="A24" s="112"/>
      <c r="B24" s="112"/>
      <c r="C24" s="183"/>
      <c r="D24" s="112"/>
      <c r="E24" s="111"/>
      <c r="F24" s="161">
        <v>3</v>
      </c>
      <c r="G24" s="112" t="s">
        <v>366</v>
      </c>
      <c r="H24" s="111">
        <v>4</v>
      </c>
      <c r="I24" s="112" t="s">
        <v>370</v>
      </c>
      <c r="J24" s="112" t="s">
        <v>369</v>
      </c>
      <c r="K24" s="112" t="s">
        <v>4</v>
      </c>
      <c r="L24" s="112" t="s">
        <v>76</v>
      </c>
      <c r="M24" s="112" t="s">
        <v>39</v>
      </c>
      <c r="N24" s="112" t="s">
        <v>4</v>
      </c>
      <c r="O24" s="112" t="s">
        <v>76</v>
      </c>
      <c r="P24" s="112" t="s">
        <v>50</v>
      </c>
      <c r="Q24" s="112" t="s">
        <v>4</v>
      </c>
      <c r="R24" s="112" t="s">
        <v>76</v>
      </c>
      <c r="S24" s="112" t="s">
        <v>51</v>
      </c>
    </row>
    <row r="25" spans="1:19">
      <c r="A25" s="112"/>
      <c r="B25" s="112"/>
      <c r="C25" s="183"/>
      <c r="D25" s="112"/>
      <c r="E25" s="111"/>
      <c r="F25" s="161"/>
      <c r="G25" s="112"/>
      <c r="H25" s="111"/>
      <c r="I25" s="112"/>
      <c r="J25" s="112"/>
      <c r="K25" s="112"/>
      <c r="L25" s="112"/>
      <c r="M25" s="112"/>
      <c r="N25" s="112"/>
      <c r="O25" s="112"/>
      <c r="P25" s="112"/>
      <c r="Q25" s="112"/>
      <c r="R25" s="112"/>
      <c r="S25" s="112"/>
    </row>
    <row r="26" spans="1:19">
      <c r="A26" s="112"/>
      <c r="B26" s="113"/>
      <c r="C26" s="183"/>
      <c r="D26" s="112"/>
      <c r="E26" s="111"/>
      <c r="F26" s="111"/>
      <c r="G26" s="112"/>
      <c r="H26" s="111"/>
      <c r="I26" s="112"/>
      <c r="J26" s="112"/>
      <c r="K26" s="112"/>
      <c r="L26" s="112"/>
      <c r="M26" s="112"/>
      <c r="N26" s="112"/>
      <c r="O26" s="112"/>
      <c r="P26" s="112"/>
      <c r="Q26" s="112"/>
      <c r="R26" s="112"/>
      <c r="S26" s="112"/>
    </row>
    <row r="27" spans="1:19">
      <c r="A27" s="112"/>
      <c r="B27" s="113"/>
      <c r="C27" s="183"/>
      <c r="D27" s="112"/>
      <c r="E27" s="111"/>
      <c r="F27" s="111"/>
      <c r="G27" s="112"/>
      <c r="H27" s="111"/>
      <c r="I27" s="112"/>
      <c r="J27" s="112"/>
      <c r="K27" s="112"/>
      <c r="L27" s="112"/>
      <c r="M27" s="112"/>
      <c r="N27" s="112"/>
      <c r="O27" s="112"/>
      <c r="P27" s="112"/>
      <c r="Q27" s="112"/>
      <c r="R27" s="112"/>
      <c r="S27" s="112"/>
    </row>
    <row r="28" spans="1:19">
      <c r="A28" s="112"/>
      <c r="B28" s="113"/>
      <c r="C28" s="183"/>
      <c r="D28" s="112"/>
      <c r="E28" s="111"/>
      <c r="F28" s="111"/>
      <c r="G28" s="112"/>
      <c r="H28" s="111"/>
      <c r="I28" s="112"/>
      <c r="J28" s="112"/>
      <c r="K28" s="112"/>
      <c r="L28" s="112"/>
      <c r="M28" s="112"/>
      <c r="N28" s="112"/>
      <c r="O28" s="112"/>
      <c r="P28" s="112"/>
      <c r="Q28" s="112"/>
      <c r="R28" s="112"/>
      <c r="S28" s="112"/>
    </row>
    <row r="29" spans="1:19">
      <c r="A29" s="112"/>
      <c r="B29" s="113"/>
      <c r="C29" s="183"/>
      <c r="D29" s="112"/>
      <c r="E29" s="111"/>
      <c r="F29" s="111"/>
      <c r="G29" s="112"/>
      <c r="H29" s="111"/>
      <c r="I29" s="112"/>
      <c r="J29" s="112"/>
      <c r="K29" s="112"/>
      <c r="L29" s="112"/>
      <c r="M29" s="112"/>
      <c r="N29" s="112"/>
      <c r="O29" s="112"/>
      <c r="P29" s="112"/>
      <c r="Q29" s="112"/>
      <c r="R29" s="112"/>
      <c r="S29" s="112"/>
    </row>
    <row r="30" spans="1:19">
      <c r="A30" s="112"/>
      <c r="B30" s="113"/>
      <c r="C30" s="183"/>
      <c r="D30" s="112"/>
      <c r="E30" s="111"/>
      <c r="F30" s="111"/>
      <c r="G30" s="112"/>
      <c r="H30" s="111"/>
      <c r="I30" s="112"/>
      <c r="J30" s="112"/>
      <c r="K30" s="112"/>
      <c r="L30" s="112"/>
      <c r="M30" s="112"/>
      <c r="N30" s="112"/>
      <c r="O30" s="112"/>
      <c r="P30" s="112"/>
      <c r="Q30" s="112"/>
      <c r="R30" s="112"/>
      <c r="S30" s="112"/>
    </row>
    <row r="31" spans="1:19">
      <c r="A31" s="112"/>
      <c r="B31" s="113"/>
      <c r="C31" s="183"/>
      <c r="D31" s="112"/>
      <c r="E31" s="111"/>
      <c r="F31" s="111"/>
      <c r="G31" s="112"/>
      <c r="H31" s="111"/>
      <c r="I31" s="112"/>
      <c r="J31" s="112"/>
      <c r="K31" s="112"/>
      <c r="L31" s="112"/>
      <c r="M31" s="112"/>
      <c r="N31" s="112"/>
      <c r="O31" s="112"/>
      <c r="P31" s="112"/>
      <c r="Q31" s="112"/>
      <c r="R31" s="112"/>
      <c r="S31" s="112"/>
    </row>
    <row r="32" spans="1:19">
      <c r="A32" s="112"/>
      <c r="B32" s="113"/>
      <c r="C32" s="183"/>
      <c r="D32" s="112"/>
      <c r="E32" s="111"/>
      <c r="F32" s="111"/>
      <c r="G32" s="112"/>
      <c r="H32" s="111"/>
      <c r="I32" s="112"/>
      <c r="J32" s="112"/>
      <c r="K32" s="112"/>
      <c r="L32" s="112"/>
      <c r="M32" s="112"/>
      <c r="N32" s="112"/>
      <c r="O32" s="112"/>
      <c r="P32" s="112"/>
      <c r="Q32" s="112"/>
      <c r="R32" s="112"/>
      <c r="S32" s="112"/>
    </row>
    <row r="33" spans="1:19">
      <c r="A33" s="112"/>
      <c r="B33" s="113"/>
      <c r="C33" s="183"/>
      <c r="D33" s="112"/>
      <c r="E33" s="111"/>
      <c r="F33" s="111"/>
      <c r="G33" s="112"/>
      <c r="H33" s="111"/>
      <c r="I33" s="112"/>
      <c r="J33" s="112"/>
      <c r="K33" s="112"/>
      <c r="L33" s="112"/>
      <c r="M33" s="112"/>
      <c r="N33" s="112"/>
      <c r="O33" s="112"/>
      <c r="P33" s="112"/>
      <c r="Q33" s="112"/>
      <c r="R33" s="112"/>
      <c r="S33" s="112"/>
    </row>
    <row r="34" spans="1:19">
      <c r="A34" s="112"/>
      <c r="B34" s="113"/>
      <c r="C34" s="183"/>
      <c r="D34" s="112"/>
      <c r="E34" s="111"/>
      <c r="F34" s="111"/>
      <c r="G34" s="112"/>
      <c r="H34" s="111"/>
      <c r="I34" s="112"/>
      <c r="J34" s="112"/>
      <c r="K34" s="112"/>
      <c r="L34" s="112"/>
      <c r="M34" s="112"/>
      <c r="N34" s="112"/>
      <c r="O34" s="112"/>
      <c r="P34" s="112"/>
      <c r="Q34" s="112"/>
      <c r="R34" s="112"/>
      <c r="S34" s="112"/>
    </row>
    <row r="35" spans="1:19">
      <c r="A35" s="112"/>
      <c r="B35" s="113"/>
      <c r="C35" s="183"/>
      <c r="D35" s="112"/>
      <c r="E35" s="111"/>
      <c r="F35" s="111"/>
      <c r="G35" s="112"/>
      <c r="H35" s="111"/>
      <c r="I35" s="112"/>
      <c r="J35" s="112"/>
      <c r="K35" s="112"/>
      <c r="L35" s="112"/>
      <c r="M35" s="112"/>
      <c r="N35" s="112"/>
      <c r="O35" s="112"/>
      <c r="P35" s="112"/>
      <c r="Q35" s="112"/>
      <c r="R35" s="112"/>
      <c r="S35" s="112"/>
    </row>
    <row r="36" spans="1:19">
      <c r="A36" s="112"/>
      <c r="B36" s="113"/>
      <c r="C36" s="183"/>
      <c r="D36" s="112"/>
      <c r="E36" s="111"/>
      <c r="F36" s="111"/>
      <c r="G36" s="112"/>
      <c r="H36" s="111"/>
      <c r="I36" s="112"/>
      <c r="J36" s="112"/>
      <c r="K36" s="112"/>
      <c r="L36" s="112"/>
      <c r="M36" s="112"/>
      <c r="N36" s="112"/>
      <c r="O36" s="112"/>
      <c r="P36" s="112"/>
      <c r="Q36" s="112"/>
      <c r="R36" s="112"/>
      <c r="S36" s="112"/>
    </row>
    <row r="37" spans="1:19">
      <c r="A37" s="112"/>
      <c r="B37" s="113"/>
      <c r="C37" s="183"/>
      <c r="D37" s="112"/>
      <c r="E37" s="111"/>
      <c r="F37" s="111"/>
      <c r="G37" s="112"/>
      <c r="H37" s="111"/>
      <c r="I37" s="112"/>
      <c r="J37" s="112"/>
      <c r="K37" s="112"/>
      <c r="L37" s="112"/>
      <c r="M37" s="112"/>
      <c r="N37" s="112"/>
      <c r="O37" s="112"/>
      <c r="P37" s="112"/>
      <c r="Q37" s="112"/>
      <c r="R37" s="112"/>
      <c r="S37" s="112"/>
    </row>
    <row r="38" spans="1:19">
      <c r="A38" s="112"/>
      <c r="B38" s="113"/>
      <c r="C38" s="183"/>
      <c r="D38" s="112"/>
      <c r="E38" s="111"/>
      <c r="F38" s="111"/>
      <c r="G38" s="112"/>
      <c r="H38" s="111"/>
      <c r="I38" s="112"/>
      <c r="J38" s="112"/>
      <c r="K38" s="112"/>
      <c r="L38" s="112"/>
      <c r="M38" s="112"/>
      <c r="N38" s="112"/>
      <c r="O38" s="112"/>
      <c r="P38" s="112"/>
      <c r="Q38" s="112"/>
      <c r="R38" s="112"/>
      <c r="S38" s="112"/>
    </row>
    <row r="39" spans="1:19">
      <c r="A39" s="112"/>
      <c r="B39" s="113"/>
      <c r="C39" s="183"/>
      <c r="D39" s="112"/>
      <c r="E39" s="111"/>
      <c r="F39" s="111"/>
      <c r="G39" s="112"/>
      <c r="H39" s="111"/>
      <c r="I39" s="112"/>
      <c r="J39" s="112"/>
      <c r="K39" s="112"/>
      <c r="L39" s="112"/>
      <c r="M39" s="112"/>
      <c r="N39" s="112"/>
      <c r="O39" s="112"/>
      <c r="P39" s="112"/>
      <c r="Q39" s="112"/>
      <c r="R39" s="112"/>
      <c r="S39" s="112"/>
    </row>
    <row r="40" spans="1:19">
      <c r="A40" s="112"/>
      <c r="B40" s="113"/>
      <c r="C40" s="183"/>
      <c r="D40" s="112"/>
      <c r="E40" s="111"/>
      <c r="F40" s="111"/>
      <c r="G40" s="112"/>
      <c r="H40" s="111"/>
      <c r="I40" s="112"/>
      <c r="J40" s="112"/>
      <c r="K40" s="112"/>
      <c r="L40" s="112"/>
      <c r="M40" s="112"/>
      <c r="N40" s="112"/>
      <c r="O40" s="112"/>
      <c r="P40" s="112"/>
      <c r="Q40" s="112"/>
      <c r="R40" s="112"/>
      <c r="S40" s="112"/>
    </row>
  </sheetData>
  <sheetProtection algorithmName="SHA-512" hashValue="ubScEuZtZvhNxj3R84kYvZwL6ywpl9QnuXH7MdAwGGcNex4PA8uwDcWFVcyTNH+nB5eKl9B6ibElPIEh20tOlg==" saltValue="nY+qoXEFVp+VPq7N3cq9fA==" spinCount="100000" sheet="1" insertRows="0" sort="0" autoFilter="0"/>
  <mergeCells count="5">
    <mergeCell ref="K7:M7"/>
    <mergeCell ref="N7:P7"/>
    <mergeCell ref="Q7:S7"/>
    <mergeCell ref="F7:J7"/>
    <mergeCell ref="A7:E7"/>
  </mergeCells>
  <dataValidations count="2">
    <dataValidation type="list" allowBlank="1" showInputMessage="1" showErrorMessage="1" sqref="K10:K41 Q10:Q41 N10:N41" xr:uid="{00000000-0002-0000-0100-000000000000}">
      <formula1>Categoria</formula1>
    </dataValidation>
    <dataValidation type="list" allowBlank="1" showInputMessage="1" showErrorMessage="1" sqref="L10:M41 R10:S41 O10:P41" xr:uid="{00000000-0002-0000-0100-000001000000}">
      <formula1>INDIRECT(K10)</formula1>
    </dataValidation>
  </dataValidations>
  <printOptions horizontalCentered="1"/>
  <pageMargins left="0.70866141732283472" right="0.70866141732283472" top="0.94488188976377963" bottom="0.74803149606299213" header="0.31496062992125984" footer="0.31496062992125984"/>
  <pageSetup scale="38" orientation="landscape" r:id="rId1"/>
  <drawing r:id="rId2"/>
  <legacyDrawing r:id="rId3"/>
  <controls>
    <mc:AlternateContent xmlns:mc="http://schemas.openxmlformats.org/markup-compatibility/2006">
      <mc:Choice Requires="x14">
        <control shapeId="17427" r:id="rId4" name="TextBox4">
          <controlPr defaultSize="0" autoLine="0" autoPict="0" r:id="rId5">
            <anchor moveWithCells="1">
              <from>
                <xdr:col>8</xdr:col>
                <xdr:colOff>209550</xdr:colOff>
                <xdr:row>4</xdr:row>
                <xdr:rowOff>28575</xdr:rowOff>
              </from>
              <to>
                <xdr:col>9</xdr:col>
                <xdr:colOff>590550</xdr:colOff>
                <xdr:row>4</xdr:row>
                <xdr:rowOff>295275</xdr:rowOff>
              </to>
            </anchor>
          </controlPr>
        </control>
      </mc:Choice>
      <mc:Fallback>
        <control shapeId="17427" r:id="rId4" name="TextBox4"/>
      </mc:Fallback>
    </mc:AlternateContent>
    <mc:AlternateContent xmlns:mc="http://schemas.openxmlformats.org/markup-compatibility/2006">
      <mc:Choice Requires="x14">
        <control shapeId="17426" r:id="rId6" name="TextBox3">
          <controlPr defaultSize="0" autoLine="0" autoPict="0" r:id="rId7">
            <anchor moveWithCells="1">
              <from>
                <xdr:col>1</xdr:col>
                <xdr:colOff>923925</xdr:colOff>
                <xdr:row>5</xdr:row>
                <xdr:rowOff>19050</xdr:rowOff>
              </from>
              <to>
                <xdr:col>4</xdr:col>
                <xdr:colOff>200025</xdr:colOff>
                <xdr:row>5</xdr:row>
                <xdr:rowOff>276225</xdr:rowOff>
              </to>
            </anchor>
          </controlPr>
        </control>
      </mc:Choice>
      <mc:Fallback>
        <control shapeId="17426" r:id="rId6" name="TextBox3"/>
      </mc:Fallback>
    </mc:AlternateContent>
    <mc:AlternateContent xmlns:mc="http://schemas.openxmlformats.org/markup-compatibility/2006">
      <mc:Choice Requires="x14">
        <control shapeId="17425" r:id="rId8" name="TextBox2">
          <controlPr defaultSize="0" autoLine="0" autoPict="0" r:id="rId9">
            <anchor moveWithCells="1">
              <from>
                <xdr:col>1</xdr:col>
                <xdr:colOff>1238250</xdr:colOff>
                <xdr:row>4</xdr:row>
                <xdr:rowOff>28575</xdr:rowOff>
              </from>
              <to>
                <xdr:col>4</xdr:col>
                <xdr:colOff>228600</xdr:colOff>
                <xdr:row>4</xdr:row>
                <xdr:rowOff>295275</xdr:rowOff>
              </to>
            </anchor>
          </controlPr>
        </control>
      </mc:Choice>
      <mc:Fallback>
        <control shapeId="17425" r:id="rId8" name="TextBox2"/>
      </mc:Fallback>
    </mc:AlternateContent>
    <mc:AlternateContent xmlns:mc="http://schemas.openxmlformats.org/markup-compatibility/2006">
      <mc:Choice Requires="x14">
        <control shapeId="17424" r:id="rId10" name="TextBox1">
          <controlPr defaultSize="0" autoLine="0" autoPict="0" r:id="rId11">
            <anchor moveWithCells="1">
              <from>
                <xdr:col>4</xdr:col>
                <xdr:colOff>333375</xdr:colOff>
                <xdr:row>3</xdr:row>
                <xdr:rowOff>47625</xdr:rowOff>
              </from>
              <to>
                <xdr:col>9</xdr:col>
                <xdr:colOff>180975</xdr:colOff>
                <xdr:row>3</xdr:row>
                <xdr:rowOff>295275</xdr:rowOff>
              </to>
            </anchor>
          </controlPr>
        </control>
      </mc:Choice>
      <mc:Fallback>
        <control shapeId="17424" r:id="rId10" name="TextBox1"/>
      </mc:Fallback>
    </mc:AlternateContent>
  </controls>
  <tableParts count="5">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xr:uid="{F0B6BA90-ECB5-4C3D-A1A7-E754AEA70A89}">
          <x14:formula1>
            <xm:f>Macros!$E$1:$E$14</xm:f>
          </x14:formula1>
          <xm:sqref>C10:C40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5" tint="-0.499984740745262"/>
  </sheetPr>
  <dimension ref="A1:M21"/>
  <sheetViews>
    <sheetView topLeftCell="B11" zoomScale="110" zoomScaleNormal="110" workbookViewId="0">
      <selection activeCell="A14" sqref="A14:XFD14"/>
    </sheetView>
  </sheetViews>
  <sheetFormatPr baseColWidth="10" defaultColWidth="11.42578125" defaultRowHeight="12.75"/>
  <cols>
    <col min="1" max="1" width="10.7109375" style="81" customWidth="1"/>
    <col min="2" max="2" width="26.140625" style="80" customWidth="1"/>
    <col min="3" max="3" width="150.7109375" style="2" customWidth="1"/>
    <col min="4" max="16384" width="11.42578125" style="80"/>
  </cols>
  <sheetData>
    <row r="1" spans="1:13" s="2" customFormat="1" ht="24" customHeight="1">
      <c r="A1" s="31"/>
      <c r="B1" s="50" t="s">
        <v>138</v>
      </c>
      <c r="C1" s="31"/>
      <c r="D1" s="31"/>
      <c r="E1" s="31"/>
      <c r="F1" s="31"/>
      <c r="G1" s="31"/>
      <c r="H1" s="31"/>
      <c r="I1" s="31"/>
      <c r="J1" s="31"/>
      <c r="K1" s="31"/>
      <c r="L1" s="31"/>
      <c r="M1" s="31"/>
    </row>
    <row r="2" spans="1:13" s="2" customFormat="1" ht="24" customHeight="1">
      <c r="A2" s="31"/>
      <c r="B2" s="47" t="s">
        <v>169</v>
      </c>
      <c r="C2" s="31"/>
      <c r="D2" s="31"/>
      <c r="E2" s="31"/>
      <c r="F2" s="31"/>
      <c r="G2" s="31"/>
      <c r="H2" s="31"/>
      <c r="I2" s="31"/>
      <c r="J2" s="31"/>
      <c r="K2" s="31"/>
      <c r="L2" s="31"/>
      <c r="M2" s="31"/>
    </row>
    <row r="3" spans="1:13" s="2" customFormat="1" ht="24" customHeight="1">
      <c r="A3" s="31"/>
      <c r="B3" s="82" t="s">
        <v>207</v>
      </c>
      <c r="C3" s="31"/>
      <c r="D3" s="31"/>
      <c r="E3" s="31"/>
      <c r="F3" s="31"/>
      <c r="G3" s="31"/>
      <c r="H3" s="31"/>
      <c r="I3" s="31"/>
      <c r="J3" s="31"/>
      <c r="K3" s="31"/>
      <c r="L3" s="31"/>
      <c r="M3" s="31"/>
    </row>
    <row r="4" spans="1:13" ht="13.5" thickBot="1"/>
    <row r="5" spans="1:13" ht="45" customHeight="1">
      <c r="A5" s="246" t="s">
        <v>211</v>
      </c>
      <c r="B5" s="247"/>
      <c r="C5" s="248"/>
    </row>
    <row r="6" spans="1:13" ht="99.95" customHeight="1">
      <c r="A6" s="244" t="s">
        <v>304</v>
      </c>
      <c r="B6" s="245"/>
      <c r="C6" s="96" t="s">
        <v>318</v>
      </c>
    </row>
    <row r="7" spans="1:13" ht="24.95" customHeight="1">
      <c r="A7" s="87" t="s">
        <v>107</v>
      </c>
      <c r="B7" s="86" t="s">
        <v>302</v>
      </c>
      <c r="C7" s="88" t="s">
        <v>305</v>
      </c>
    </row>
    <row r="8" spans="1:13" ht="24.95" customHeight="1">
      <c r="A8" s="87" t="s">
        <v>108</v>
      </c>
      <c r="B8" s="86" t="s">
        <v>80</v>
      </c>
      <c r="C8" s="88" t="s">
        <v>307</v>
      </c>
    </row>
    <row r="9" spans="1:13" ht="50.1" customHeight="1">
      <c r="A9" s="87" t="s">
        <v>109</v>
      </c>
      <c r="B9" s="86" t="s">
        <v>324</v>
      </c>
      <c r="C9" s="88" t="s">
        <v>326</v>
      </c>
    </row>
    <row r="10" spans="1:13" ht="50.1" customHeight="1">
      <c r="A10" s="87" t="s">
        <v>110</v>
      </c>
      <c r="B10" s="86" t="s">
        <v>327</v>
      </c>
      <c r="C10" s="88" t="s">
        <v>328</v>
      </c>
    </row>
    <row r="11" spans="1:13" ht="50.1" customHeight="1">
      <c r="A11" s="87" t="s">
        <v>111</v>
      </c>
      <c r="B11" s="86" t="s">
        <v>306</v>
      </c>
      <c r="C11" s="88" t="s">
        <v>334</v>
      </c>
    </row>
    <row r="12" spans="1:13" ht="75.95" customHeight="1">
      <c r="A12" s="244" t="s">
        <v>13</v>
      </c>
      <c r="B12" s="245"/>
      <c r="C12" s="96" t="s">
        <v>202</v>
      </c>
    </row>
    <row r="13" spans="1:13" ht="50.1" customHeight="1">
      <c r="A13" s="87" t="s">
        <v>112</v>
      </c>
      <c r="B13" s="86" t="s">
        <v>81</v>
      </c>
      <c r="C13" s="88" t="s">
        <v>208</v>
      </c>
    </row>
    <row r="14" spans="1:13" ht="75.95" customHeight="1">
      <c r="A14" s="87" t="s">
        <v>113</v>
      </c>
      <c r="B14" s="86" t="s">
        <v>14</v>
      </c>
      <c r="C14" s="88" t="s">
        <v>210</v>
      </c>
    </row>
    <row r="15" spans="1:13" ht="50.1" customHeight="1">
      <c r="A15" s="87" t="s">
        <v>114</v>
      </c>
      <c r="B15" s="86" t="s">
        <v>82</v>
      </c>
      <c r="C15" s="88" t="s">
        <v>209</v>
      </c>
    </row>
    <row r="16" spans="1:13" ht="49.9" customHeight="1">
      <c r="A16" s="87" t="s">
        <v>115</v>
      </c>
      <c r="B16" s="86" t="s">
        <v>15</v>
      </c>
      <c r="C16" s="88" t="s">
        <v>220</v>
      </c>
    </row>
    <row r="17" spans="1:3" ht="75" customHeight="1">
      <c r="A17" s="87" t="s">
        <v>116</v>
      </c>
      <c r="B17" s="86" t="s">
        <v>16</v>
      </c>
      <c r="C17" s="88" t="s">
        <v>221</v>
      </c>
    </row>
    <row r="18" spans="1:3" ht="50.1" customHeight="1">
      <c r="A18" s="244" t="s">
        <v>17</v>
      </c>
      <c r="B18" s="245"/>
      <c r="C18" s="96" t="s">
        <v>200</v>
      </c>
    </row>
    <row r="19" spans="1:3" ht="24.95" customHeight="1">
      <c r="A19" s="97" t="s">
        <v>337</v>
      </c>
      <c r="B19" s="95" t="s">
        <v>18</v>
      </c>
      <c r="C19" s="88" t="s">
        <v>222</v>
      </c>
    </row>
    <row r="20" spans="1:3" ht="24.95" customHeight="1">
      <c r="A20" s="97" t="s">
        <v>338</v>
      </c>
      <c r="B20" s="95" t="s">
        <v>201</v>
      </c>
      <c r="C20" s="88" t="s">
        <v>223</v>
      </c>
    </row>
    <row r="21" spans="1:3" ht="24.95" customHeight="1" thickBot="1">
      <c r="A21" s="98" t="s">
        <v>339</v>
      </c>
      <c r="B21" s="99" t="s">
        <v>20</v>
      </c>
      <c r="C21" s="93" t="s">
        <v>224</v>
      </c>
    </row>
  </sheetData>
  <sheetProtection algorithmName="SHA-512" hashValue="asvQQETetxLIbvWz4ACESvJDYcnqtzQE803qbi2B5dD8v+4WAQB91Ox2xzyNZVr4O3J6guFcTP66ui3D46PLXA==" saltValue="Ko62SLi4kbPkIq+xpv6nLQ==" spinCount="100000" sheet="1" objects="1" scenarios="1"/>
  <mergeCells count="4">
    <mergeCell ref="A6:B6"/>
    <mergeCell ref="A5:C5"/>
    <mergeCell ref="A18:B18"/>
    <mergeCell ref="A12:B12"/>
  </mergeCells>
  <printOptions horizontalCentered="1"/>
  <pageMargins left="0" right="0"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5" tint="-0.499984740745262"/>
    <pageSetUpPr fitToPage="1"/>
  </sheetPr>
  <dimension ref="A1:M50"/>
  <sheetViews>
    <sheetView zoomScaleNormal="100" workbookViewId="0">
      <pane ySplit="5" topLeftCell="A29" activePane="bottomLeft" state="frozen"/>
      <selection activeCell="H37" sqref="H37"/>
      <selection pane="bottomLeft" activeCell="C31" sqref="A31:XFD31"/>
    </sheetView>
  </sheetViews>
  <sheetFormatPr baseColWidth="10" defaultColWidth="11.42578125" defaultRowHeight="14.25"/>
  <cols>
    <col min="1" max="1" width="15.7109375" style="1" customWidth="1"/>
    <col min="2" max="2" width="20.7109375" style="1" customWidth="1"/>
    <col min="3" max="3" width="45.7109375" style="1" customWidth="1"/>
    <col min="4" max="4" width="115.7109375" style="54" customWidth="1"/>
    <col min="5" max="16384" width="11.42578125" style="1"/>
  </cols>
  <sheetData>
    <row r="1" spans="1:13" s="4" customFormat="1" ht="24" customHeight="1">
      <c r="A1" s="40"/>
      <c r="B1" s="50" t="s">
        <v>138</v>
      </c>
      <c r="D1" s="55"/>
      <c r="E1" s="40"/>
      <c r="F1" s="40"/>
      <c r="G1" s="40"/>
      <c r="H1" s="40"/>
      <c r="I1" s="40"/>
      <c r="J1" s="40"/>
      <c r="K1" s="40"/>
      <c r="L1" s="40"/>
      <c r="M1" s="40"/>
    </row>
    <row r="2" spans="1:13" s="4" customFormat="1" ht="24" customHeight="1">
      <c r="A2" s="40"/>
      <c r="B2" s="47" t="s">
        <v>169</v>
      </c>
      <c r="D2" s="55"/>
      <c r="E2" s="40"/>
      <c r="F2" s="40"/>
      <c r="G2" s="40"/>
      <c r="H2" s="40"/>
      <c r="I2" s="40"/>
      <c r="J2" s="40"/>
      <c r="K2" s="40"/>
      <c r="L2" s="40"/>
      <c r="M2" s="40"/>
    </row>
    <row r="3" spans="1:13" s="4" customFormat="1" ht="24" customHeight="1" thickBot="1">
      <c r="A3" s="40"/>
      <c r="B3" s="56" t="s">
        <v>147</v>
      </c>
      <c r="C3" s="57"/>
      <c r="D3" s="58"/>
      <c r="E3" s="40"/>
      <c r="F3" s="40"/>
      <c r="G3" s="40"/>
      <c r="H3" s="40"/>
      <c r="I3" s="40"/>
      <c r="J3" s="40"/>
      <c r="K3" s="40"/>
      <c r="L3" s="40"/>
      <c r="M3" s="40"/>
    </row>
    <row r="4" spans="1:13" ht="15" customHeight="1" thickTop="1" thickBot="1">
      <c r="A4" s="252" t="s">
        <v>140</v>
      </c>
      <c r="B4" s="252" t="s">
        <v>195</v>
      </c>
      <c r="C4" s="252" t="s">
        <v>141</v>
      </c>
      <c r="D4" s="252" t="s">
        <v>194</v>
      </c>
    </row>
    <row r="5" spans="1:13" ht="30" customHeight="1" thickBot="1">
      <c r="A5" s="253"/>
      <c r="B5" s="253"/>
      <c r="C5" s="253"/>
      <c r="D5" s="253"/>
    </row>
    <row r="6" spans="1:13" ht="58.5" thickTop="1" thickBot="1">
      <c r="A6" s="249" t="s">
        <v>142</v>
      </c>
      <c r="B6" s="254" t="s">
        <v>3</v>
      </c>
      <c r="C6" s="59" t="s">
        <v>21</v>
      </c>
      <c r="D6" s="78" t="s">
        <v>166</v>
      </c>
      <c r="E6" s="62"/>
    </row>
    <row r="7" spans="1:13" ht="43.5" thickBot="1">
      <c r="A7" s="250"/>
      <c r="B7" s="262"/>
      <c r="C7" s="60" t="s">
        <v>22</v>
      </c>
      <c r="D7" s="66" t="s">
        <v>148</v>
      </c>
    </row>
    <row r="8" spans="1:13" ht="43.5" thickBot="1">
      <c r="A8" s="250"/>
      <c r="B8" s="255"/>
      <c r="C8" s="61" t="s">
        <v>23</v>
      </c>
      <c r="D8" s="64" t="s">
        <v>149</v>
      </c>
      <c r="E8" s="62"/>
    </row>
    <row r="9" spans="1:13" ht="43.5" thickBot="1">
      <c r="A9" s="250"/>
      <c r="B9" s="259" t="s">
        <v>0</v>
      </c>
      <c r="C9" s="76" t="s">
        <v>24</v>
      </c>
      <c r="D9" s="67" t="s">
        <v>170</v>
      </c>
    </row>
    <row r="10" spans="1:13" ht="43.5" thickBot="1">
      <c r="A10" s="250"/>
      <c r="B10" s="260"/>
      <c r="C10" s="59" t="s">
        <v>25</v>
      </c>
      <c r="D10" s="59" t="s">
        <v>150</v>
      </c>
      <c r="E10" s="62"/>
    </row>
    <row r="11" spans="1:13" ht="43.5" thickBot="1">
      <c r="A11" s="250"/>
      <c r="B11" s="261"/>
      <c r="C11" s="67" t="s">
        <v>26</v>
      </c>
      <c r="D11" s="67" t="s">
        <v>151</v>
      </c>
    </row>
    <row r="12" spans="1:13" ht="29.25" thickBot="1">
      <c r="A12" s="250"/>
      <c r="B12" s="254" t="s">
        <v>27</v>
      </c>
      <c r="C12" s="59" t="s">
        <v>28</v>
      </c>
      <c r="D12" s="64" t="s">
        <v>152</v>
      </c>
    </row>
    <row r="13" spans="1:13" ht="29.25" thickBot="1">
      <c r="A13" s="250"/>
      <c r="B13" s="255"/>
      <c r="C13" s="67" t="s">
        <v>29</v>
      </c>
      <c r="D13" s="67" t="s">
        <v>153</v>
      </c>
      <c r="E13" s="62"/>
    </row>
    <row r="14" spans="1:13" ht="72" thickBot="1">
      <c r="A14" s="250"/>
      <c r="B14" s="256" t="s">
        <v>143</v>
      </c>
      <c r="C14" s="59" t="s">
        <v>30</v>
      </c>
      <c r="D14" s="64" t="s">
        <v>154</v>
      </c>
      <c r="E14" s="62"/>
    </row>
    <row r="15" spans="1:13" ht="72" thickBot="1">
      <c r="A15" s="250"/>
      <c r="B15" s="257"/>
      <c r="C15" s="67" t="s">
        <v>31</v>
      </c>
      <c r="D15" s="70" t="s">
        <v>171</v>
      </c>
    </row>
    <row r="16" spans="1:13" ht="43.5" thickBot="1">
      <c r="A16" s="250"/>
      <c r="B16" s="257"/>
      <c r="C16" s="59" t="s">
        <v>32</v>
      </c>
      <c r="D16" s="69" t="s">
        <v>155</v>
      </c>
    </row>
    <row r="17" spans="1:4" ht="43.5" thickBot="1">
      <c r="A17" s="250"/>
      <c r="B17" s="257"/>
      <c r="C17" s="67" t="s">
        <v>33</v>
      </c>
      <c r="D17" s="65" t="s">
        <v>172</v>
      </c>
    </row>
    <row r="18" spans="1:4" ht="43.5" thickBot="1">
      <c r="A18" s="250"/>
      <c r="B18" s="258"/>
      <c r="C18" s="59" t="s">
        <v>34</v>
      </c>
      <c r="D18" s="59" t="s">
        <v>156</v>
      </c>
    </row>
    <row r="19" spans="1:4" ht="43.5" thickBot="1">
      <c r="A19" s="250"/>
      <c r="B19" s="254" t="s">
        <v>1</v>
      </c>
      <c r="C19" s="67" t="s">
        <v>35</v>
      </c>
      <c r="D19" s="66" t="s">
        <v>157</v>
      </c>
    </row>
    <row r="20" spans="1:4" ht="43.5" thickBot="1">
      <c r="A20" s="250"/>
      <c r="B20" s="255"/>
      <c r="C20" s="59" t="s">
        <v>36</v>
      </c>
      <c r="D20" s="74" t="s">
        <v>158</v>
      </c>
    </row>
    <row r="21" spans="1:4" ht="43.5" thickBot="1">
      <c r="A21" s="250"/>
      <c r="B21" s="77" t="s">
        <v>37</v>
      </c>
      <c r="C21" s="67" t="s">
        <v>38</v>
      </c>
      <c r="D21" s="75" t="s">
        <v>159</v>
      </c>
    </row>
    <row r="22" spans="1:4" ht="43.5" thickBot="1">
      <c r="A22" s="250"/>
      <c r="B22" s="254" t="s">
        <v>144</v>
      </c>
      <c r="C22" s="59" t="s">
        <v>39</v>
      </c>
      <c r="D22" s="74" t="s">
        <v>165</v>
      </c>
    </row>
    <row r="23" spans="1:4" ht="42.75">
      <c r="A23" s="251"/>
      <c r="B23" s="255"/>
      <c r="C23" s="67" t="s">
        <v>40</v>
      </c>
      <c r="D23" s="67" t="s">
        <v>160</v>
      </c>
    </row>
    <row r="24" spans="1:4" ht="43.5" thickBot="1">
      <c r="A24" s="263" t="s">
        <v>145</v>
      </c>
      <c r="B24" s="259" t="s">
        <v>27</v>
      </c>
      <c r="C24" s="59" t="s">
        <v>41</v>
      </c>
      <c r="D24" s="64" t="s">
        <v>161</v>
      </c>
    </row>
    <row r="25" spans="1:4" ht="29.25" thickBot="1">
      <c r="A25" s="250"/>
      <c r="B25" s="261"/>
      <c r="C25" s="67" t="s">
        <v>42</v>
      </c>
      <c r="D25" s="66" t="s">
        <v>162</v>
      </c>
    </row>
    <row r="26" spans="1:4" ht="72" thickBot="1">
      <c r="A26" s="250"/>
      <c r="B26" s="254" t="s">
        <v>43</v>
      </c>
      <c r="C26" s="59" t="s">
        <v>44</v>
      </c>
      <c r="D26" s="73" t="s">
        <v>193</v>
      </c>
    </row>
    <row r="27" spans="1:4" ht="72" thickBot="1">
      <c r="A27" s="250"/>
      <c r="B27" s="262"/>
      <c r="C27" s="67" t="s">
        <v>45</v>
      </c>
      <c r="D27" s="68" t="s">
        <v>173</v>
      </c>
    </row>
    <row r="28" spans="1:4" ht="57.75" thickBot="1">
      <c r="A28" s="250"/>
      <c r="B28" s="255"/>
      <c r="C28" s="59" t="s">
        <v>46</v>
      </c>
      <c r="D28" s="72" t="s">
        <v>174</v>
      </c>
    </row>
    <row r="29" spans="1:4" ht="57.75" thickBot="1">
      <c r="A29" s="250"/>
      <c r="B29" s="259" t="s">
        <v>47</v>
      </c>
      <c r="C29" s="67" t="s">
        <v>48</v>
      </c>
      <c r="D29" s="68" t="s">
        <v>168</v>
      </c>
    </row>
    <row r="30" spans="1:4" ht="72" thickBot="1">
      <c r="A30" s="250"/>
      <c r="B30" s="261"/>
      <c r="C30" s="59" t="s">
        <v>49</v>
      </c>
      <c r="D30" s="69" t="s">
        <v>167</v>
      </c>
    </row>
    <row r="31" spans="1:4" ht="43.5" thickBot="1">
      <c r="A31" s="250"/>
      <c r="B31" s="264" t="s">
        <v>2</v>
      </c>
      <c r="C31" s="67" t="s">
        <v>50</v>
      </c>
      <c r="D31" s="65" t="s">
        <v>175</v>
      </c>
    </row>
    <row r="32" spans="1:4" ht="57.75" thickBot="1">
      <c r="A32" s="250"/>
      <c r="B32" s="265"/>
      <c r="C32" s="59" t="s">
        <v>39</v>
      </c>
      <c r="D32" s="64" t="s">
        <v>163</v>
      </c>
    </row>
    <row r="33" spans="1:4" ht="43.5" thickBot="1">
      <c r="A33" s="250"/>
      <c r="B33" s="266"/>
      <c r="C33" s="67" t="s">
        <v>51</v>
      </c>
      <c r="D33" s="70" t="s">
        <v>164</v>
      </c>
    </row>
    <row r="34" spans="1:4" ht="72" thickBot="1">
      <c r="A34" s="250"/>
      <c r="B34" s="259" t="s">
        <v>52</v>
      </c>
      <c r="C34" s="59" t="s">
        <v>53</v>
      </c>
      <c r="D34" s="63" t="s">
        <v>176</v>
      </c>
    </row>
    <row r="35" spans="1:4" ht="72" thickBot="1">
      <c r="A35" s="250"/>
      <c r="B35" s="260"/>
      <c r="C35" s="67" t="s">
        <v>54</v>
      </c>
      <c r="D35" s="66" t="s">
        <v>192</v>
      </c>
    </row>
    <row r="36" spans="1:4" ht="72" thickBot="1">
      <c r="A36" s="250"/>
      <c r="B36" s="260"/>
      <c r="C36" s="59" t="s">
        <v>55</v>
      </c>
      <c r="D36" s="71" t="s">
        <v>177</v>
      </c>
    </row>
    <row r="37" spans="1:4" ht="57.75" thickBot="1">
      <c r="A37" s="250"/>
      <c r="B37" s="260"/>
      <c r="C37" s="67" t="s">
        <v>56</v>
      </c>
      <c r="D37" s="65" t="s">
        <v>191</v>
      </c>
    </row>
    <row r="38" spans="1:4" ht="57.75" thickBot="1">
      <c r="A38" s="250"/>
      <c r="B38" s="260"/>
      <c r="C38" s="59" t="s">
        <v>57</v>
      </c>
      <c r="D38" s="64" t="s">
        <v>190</v>
      </c>
    </row>
    <row r="39" spans="1:4" ht="72" thickBot="1">
      <c r="A39" s="250"/>
      <c r="B39" s="261"/>
      <c r="C39" s="67" t="s">
        <v>58</v>
      </c>
      <c r="D39" s="66" t="s">
        <v>182</v>
      </c>
    </row>
    <row r="40" spans="1:4" ht="72" thickBot="1">
      <c r="A40" s="250"/>
      <c r="B40" s="267" t="s">
        <v>146</v>
      </c>
      <c r="C40" s="59" t="s">
        <v>59</v>
      </c>
      <c r="D40" s="64" t="s">
        <v>178</v>
      </c>
    </row>
    <row r="41" spans="1:4" ht="72" thickBot="1">
      <c r="A41" s="250"/>
      <c r="B41" s="268"/>
      <c r="C41" s="67" t="s">
        <v>60</v>
      </c>
      <c r="D41" s="70" t="s">
        <v>189</v>
      </c>
    </row>
    <row r="42" spans="1:4" ht="72" thickBot="1">
      <c r="A42" s="250"/>
      <c r="B42" s="268"/>
      <c r="C42" s="59" t="s">
        <v>61</v>
      </c>
      <c r="D42" s="69" t="s">
        <v>188</v>
      </c>
    </row>
    <row r="43" spans="1:4" ht="57.75" thickBot="1">
      <c r="A43" s="250"/>
      <c r="B43" s="268"/>
      <c r="C43" s="67" t="s">
        <v>62</v>
      </c>
      <c r="D43" s="65" t="s">
        <v>179</v>
      </c>
    </row>
    <row r="44" spans="1:4" ht="86.25" thickBot="1">
      <c r="A44" s="250"/>
      <c r="B44" s="269"/>
      <c r="C44" s="64" t="s">
        <v>63</v>
      </c>
      <c r="D44" s="64" t="s">
        <v>183</v>
      </c>
    </row>
    <row r="45" spans="1:4" ht="43.5" thickBot="1">
      <c r="A45" s="250"/>
      <c r="B45" s="270" t="s">
        <v>64</v>
      </c>
      <c r="C45" s="67" t="s">
        <v>65</v>
      </c>
      <c r="D45" s="67" t="s">
        <v>180</v>
      </c>
    </row>
    <row r="46" spans="1:4" ht="57.75" thickBot="1">
      <c r="A46" s="250"/>
      <c r="B46" s="271"/>
      <c r="C46" s="59" t="s">
        <v>66</v>
      </c>
      <c r="D46" s="64" t="s">
        <v>181</v>
      </c>
    </row>
    <row r="47" spans="1:4" ht="43.5" thickBot="1">
      <c r="A47" s="250"/>
      <c r="B47" s="271"/>
      <c r="C47" s="67" t="s">
        <v>67</v>
      </c>
      <c r="D47" s="67" t="s">
        <v>184</v>
      </c>
    </row>
    <row r="48" spans="1:4" ht="57.75" thickBot="1">
      <c r="A48" s="250"/>
      <c r="B48" s="271"/>
      <c r="C48" s="59" t="s">
        <v>68</v>
      </c>
      <c r="D48" s="64" t="s">
        <v>187</v>
      </c>
    </row>
    <row r="49" spans="1:5" ht="57.75" thickBot="1">
      <c r="A49" s="250"/>
      <c r="B49" s="271"/>
      <c r="C49" s="67" t="s">
        <v>69</v>
      </c>
      <c r="D49" s="66" t="s">
        <v>185</v>
      </c>
    </row>
    <row r="50" spans="1:5" ht="57">
      <c r="A50" s="251"/>
      <c r="B50" s="272"/>
      <c r="C50" s="59" t="s">
        <v>70</v>
      </c>
      <c r="D50" s="64" t="s">
        <v>186</v>
      </c>
      <c r="E50" s="62"/>
    </row>
  </sheetData>
  <sheetProtection password="FBBC" sheet="1" objects="1" scenarios="1"/>
  <mergeCells count="19">
    <mergeCell ref="A24:A50"/>
    <mergeCell ref="B24:B25"/>
    <mergeCell ref="B26:B28"/>
    <mergeCell ref="B29:B30"/>
    <mergeCell ref="B31:B33"/>
    <mergeCell ref="B34:B39"/>
    <mergeCell ref="B40:B44"/>
    <mergeCell ref="B45:B50"/>
    <mergeCell ref="A6:A23"/>
    <mergeCell ref="D4:D5"/>
    <mergeCell ref="B4:B5"/>
    <mergeCell ref="B22:B23"/>
    <mergeCell ref="B19:B20"/>
    <mergeCell ref="B14:B18"/>
    <mergeCell ref="B12:B13"/>
    <mergeCell ref="B9:B11"/>
    <mergeCell ref="B6:B8"/>
    <mergeCell ref="A4:A5"/>
    <mergeCell ref="C4:C5"/>
  </mergeCells>
  <conditionalFormatting sqref="A1 N1:XFD3">
    <cfRule type="containsErrors" dxfId="248" priority="2">
      <formula>ISERROR(A1)</formula>
    </cfRule>
  </conditionalFormatting>
  <conditionalFormatting sqref="A1 N1:XFD3">
    <cfRule type="containsErrors" dxfId="247" priority="1">
      <formula>ISERROR(A1)</formula>
    </cfRule>
  </conditionalFormatting>
  <pageMargins left="0.7" right="0.7" top="0.75" bottom="0.75" header="0.3" footer="0.3"/>
  <pageSetup scale="59"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tabColor theme="8" tint="-0.499984740745262"/>
  </sheetPr>
  <dimension ref="A1:Q40"/>
  <sheetViews>
    <sheetView showGridLines="0" showZeros="0" topLeftCell="G24" zoomScale="120" zoomScaleNormal="120" workbookViewId="0">
      <selection activeCell="M24" sqref="M24"/>
    </sheetView>
  </sheetViews>
  <sheetFormatPr baseColWidth="10" defaultColWidth="11.42578125" defaultRowHeight="12.75"/>
  <cols>
    <col min="1" max="1" width="10.7109375" style="2" customWidth="1"/>
    <col min="2" max="2" width="35.7109375" style="2" customWidth="1"/>
    <col min="3" max="3" width="17.7109375" style="3" customWidth="1"/>
    <col min="4" max="4" width="17.140625" style="3" customWidth="1"/>
    <col min="5" max="5" width="11" style="2" customWidth="1"/>
    <col min="6" max="6" width="5.7109375" style="2" customWidth="1"/>
    <col min="7" max="7" width="25.7109375" style="2" customWidth="1"/>
    <col min="8" max="8" width="7.140625" style="2" customWidth="1"/>
    <col min="9" max="10" width="25.7109375" style="2" customWidth="1"/>
    <col min="11" max="11" width="20.7109375" style="6" customWidth="1"/>
    <col min="12" max="12" width="5.7109375" style="7" customWidth="1"/>
    <col min="13" max="13" width="20.7109375" style="6" customWidth="1"/>
    <col min="14" max="14" width="5.7109375" style="6" customWidth="1"/>
    <col min="15" max="15" width="10.85546875" style="7" customWidth="1"/>
    <col min="16" max="16" width="20.7109375" style="3" customWidth="1"/>
    <col min="17" max="16384" width="11.42578125" style="2"/>
  </cols>
  <sheetData>
    <row r="1" spans="1:17" ht="24" customHeight="1">
      <c r="A1" s="32"/>
      <c r="B1" s="50" t="s">
        <v>138</v>
      </c>
      <c r="C1" s="32"/>
      <c r="D1" s="32"/>
      <c r="E1" s="32"/>
      <c r="F1" s="32"/>
      <c r="G1" s="32"/>
      <c r="H1" s="32"/>
      <c r="I1" s="32"/>
      <c r="J1" s="32"/>
      <c r="K1" s="32"/>
      <c r="L1" s="32"/>
      <c r="M1" s="32"/>
      <c r="N1" s="32"/>
      <c r="O1" s="32"/>
      <c r="P1" s="33"/>
    </row>
    <row r="2" spans="1:17" ht="24" customHeight="1">
      <c r="A2" s="34"/>
      <c r="B2" s="47" t="s">
        <v>169</v>
      </c>
      <c r="C2" s="34"/>
      <c r="D2" s="34"/>
      <c r="E2" s="34"/>
      <c r="F2" s="34"/>
      <c r="G2" s="34"/>
      <c r="H2" s="34"/>
      <c r="I2" s="34"/>
      <c r="J2" s="34"/>
      <c r="K2" s="34"/>
      <c r="L2" s="34"/>
      <c r="M2" s="34"/>
      <c r="N2" s="34"/>
      <c r="O2" s="34"/>
      <c r="P2" s="35"/>
    </row>
    <row r="3" spans="1:17" ht="24" customHeight="1">
      <c r="A3" s="34"/>
      <c r="B3" s="83" t="s">
        <v>204</v>
      </c>
      <c r="C3" s="34"/>
      <c r="D3" s="34"/>
      <c r="E3" s="34"/>
      <c r="F3" s="34"/>
      <c r="G3" s="34"/>
      <c r="H3" s="34"/>
      <c r="I3" s="34"/>
      <c r="J3" s="34"/>
      <c r="K3" s="34"/>
      <c r="L3" s="34"/>
      <c r="M3" s="34"/>
      <c r="N3" s="34"/>
      <c r="O3" s="34"/>
      <c r="P3" s="35"/>
    </row>
    <row r="4" spans="1:17" ht="24" customHeight="1">
      <c r="A4" s="34"/>
      <c r="B4" s="45"/>
      <c r="C4" s="34"/>
      <c r="D4" s="34"/>
      <c r="E4" s="34"/>
      <c r="F4" s="34"/>
      <c r="G4" s="34"/>
      <c r="H4" s="34"/>
      <c r="I4" s="34"/>
      <c r="J4" s="34"/>
      <c r="K4" s="34"/>
      <c r="L4" s="34"/>
      <c r="M4" s="34"/>
      <c r="N4" s="34"/>
      <c r="O4" s="34"/>
      <c r="P4" s="35"/>
    </row>
    <row r="5" spans="1:17" ht="24" customHeight="1">
      <c r="A5" s="34"/>
      <c r="B5" s="46"/>
      <c r="C5" s="34"/>
      <c r="D5" s="34"/>
      <c r="E5" s="34"/>
      <c r="F5" s="34"/>
      <c r="G5" s="49"/>
      <c r="H5" s="49"/>
      <c r="I5" s="79"/>
      <c r="J5" s="34"/>
      <c r="K5" s="34"/>
      <c r="L5" s="34"/>
      <c r="M5" s="34"/>
      <c r="N5" s="34"/>
      <c r="O5" s="34"/>
      <c r="P5" s="35"/>
    </row>
    <row r="6" spans="1:17" ht="24" customHeight="1" thickBot="1">
      <c r="A6" s="34"/>
      <c r="B6" s="46"/>
      <c r="C6" s="34"/>
      <c r="D6" s="34"/>
      <c r="E6" s="34"/>
      <c r="F6" s="34"/>
      <c r="G6" s="34"/>
      <c r="H6" s="34"/>
      <c r="I6" s="34"/>
      <c r="J6" s="34"/>
      <c r="K6" s="36"/>
      <c r="L6" s="36"/>
      <c r="M6" s="36"/>
      <c r="N6" s="36"/>
      <c r="O6" s="36"/>
      <c r="P6" s="37"/>
    </row>
    <row r="7" spans="1:17" s="18" customFormat="1" ht="38.25" customHeight="1" thickTop="1" thickBot="1">
      <c r="A7" s="275" t="s">
        <v>301</v>
      </c>
      <c r="B7" s="276"/>
      <c r="C7" s="276"/>
      <c r="D7" s="276"/>
      <c r="E7" s="277"/>
      <c r="F7" s="275" t="s">
        <v>92</v>
      </c>
      <c r="G7" s="276"/>
      <c r="H7" s="276"/>
      <c r="I7" s="276"/>
      <c r="J7" s="277"/>
      <c r="K7" s="273" t="s">
        <v>10</v>
      </c>
      <c r="L7" s="273"/>
      <c r="M7" s="273"/>
      <c r="N7" s="273"/>
      <c r="O7" s="273"/>
      <c r="P7" s="274"/>
    </row>
    <row r="8" spans="1:17" s="18" customFormat="1" ht="15" customHeight="1">
      <c r="A8" s="184" t="s">
        <v>107</v>
      </c>
      <c r="B8" s="185" t="s">
        <v>108</v>
      </c>
      <c r="C8" s="185" t="s">
        <v>109</v>
      </c>
      <c r="D8" s="185" t="s">
        <v>110</v>
      </c>
      <c r="E8" s="186" t="s">
        <v>111</v>
      </c>
      <c r="F8" s="184" t="s">
        <v>112</v>
      </c>
      <c r="G8" s="185" t="s">
        <v>113</v>
      </c>
      <c r="H8" s="185" t="s">
        <v>114</v>
      </c>
      <c r="I8" s="185" t="s">
        <v>115</v>
      </c>
      <c r="J8" s="186" t="s">
        <v>116</v>
      </c>
      <c r="K8" s="19" t="s">
        <v>117</v>
      </c>
      <c r="L8" s="19" t="s">
        <v>118</v>
      </c>
      <c r="M8" s="19" t="s">
        <v>119</v>
      </c>
      <c r="N8" s="19" t="s">
        <v>131</v>
      </c>
      <c r="O8" s="19" t="s">
        <v>132</v>
      </c>
      <c r="P8" s="22" t="s">
        <v>134</v>
      </c>
    </row>
    <row r="9" spans="1:17" s="20" customFormat="1" ht="53.25" customHeight="1" thickBot="1">
      <c r="A9" s="187" t="s">
        <v>302</v>
      </c>
      <c r="B9" s="188" t="s">
        <v>80</v>
      </c>
      <c r="C9" s="189" t="s">
        <v>325</v>
      </c>
      <c r="D9" s="189" t="s">
        <v>327</v>
      </c>
      <c r="E9" s="190" t="s">
        <v>340</v>
      </c>
      <c r="F9" s="187" t="s">
        <v>81</v>
      </c>
      <c r="G9" s="188" t="s">
        <v>14</v>
      </c>
      <c r="H9" s="188" t="s">
        <v>82</v>
      </c>
      <c r="I9" s="188" t="s">
        <v>15</v>
      </c>
      <c r="J9" s="191" t="s">
        <v>16</v>
      </c>
      <c r="K9" s="24" t="s">
        <v>8</v>
      </c>
      <c r="L9" s="23" t="s">
        <v>89</v>
      </c>
      <c r="M9" s="24" t="s">
        <v>9</v>
      </c>
      <c r="N9" s="25" t="s">
        <v>90</v>
      </c>
      <c r="O9" s="23" t="s">
        <v>91</v>
      </c>
      <c r="P9" s="26" t="s">
        <v>85</v>
      </c>
    </row>
    <row r="10" spans="1:17" ht="90.6" customHeight="1">
      <c r="A10" s="4">
        <f>Identificación!A10</f>
        <v>2025</v>
      </c>
      <c r="B10" s="4" t="str">
        <f>Identificación!B10</f>
        <v>Diseño e implementación de la plataforma la gestión de la información generada a partir de la aplicación de los protocolos del monitoreo ecológico del SINAC.</v>
      </c>
      <c r="C10" s="5">
        <f>Identificación!C10</f>
        <v>0</v>
      </c>
      <c r="D10" s="11">
        <f>Tabla10[[#This Row],[UF]]</f>
        <v>0</v>
      </c>
      <c r="E10" s="5">
        <f>+Tabla10[[#This Row],[Coordina]]</f>
        <v>0</v>
      </c>
      <c r="F10" s="5">
        <f>Tabla10[[#This Row],[N°e]]</f>
        <v>1</v>
      </c>
      <c r="G10" s="4" t="str">
        <f>+Tabla10[[#This Row],[Evento]]</f>
        <v>Que no se haya gestionado el involucramiento de los actores competentes desde el inicio del proyecto</v>
      </c>
      <c r="H10" s="5">
        <f>Tabla10[[#This Row],[N°c]]</f>
        <v>1</v>
      </c>
      <c r="I10" s="4" t="str">
        <f>Tabla10[[#This Row],[Causa]]</f>
        <v>Los lineamientos establecidos por TI para la elaboración de plataformas no consideran los criterios técnicos en conservación de la biodiversidad necesarios (armonización de criterios técnicos en tecnología de la información y conservación)</v>
      </c>
      <c r="J10" s="4" t="str">
        <f>+Tabla10[[#This Row],[Consecuencias]]</f>
        <v xml:space="preserve">Atraso en la implementación del proyecto </v>
      </c>
      <c r="K10" s="115" t="s">
        <v>7</v>
      </c>
      <c r="L10" s="3">
        <f t="shared" ref="L10:L40" si="0">IF(K10="alta",3,IF(K10="media",2,IF(K10="baja",1,"")))</f>
        <v>3</v>
      </c>
      <c r="M10" s="115" t="s">
        <v>86</v>
      </c>
      <c r="N10" s="3">
        <f t="shared" ref="N10:N40" si="1">IF(M10="alto",3,IF(M10="medio",2,IF(M10="bajo",1,"")))</f>
        <v>3</v>
      </c>
      <c r="O10" s="8">
        <f t="shared" ref="O10:O40" si="2">L10*N10</f>
        <v>9</v>
      </c>
      <c r="P10" s="9" t="str">
        <f t="shared" ref="P10:P40" si="3">IF(O10&gt;=6,"ALTO",IF(O10&lt;=2,"BAJO",IF(AND(O10&lt;6,O10&gt;2),"MEDIO")))</f>
        <v>ALTO</v>
      </c>
      <c r="Q10" s="4"/>
    </row>
    <row r="11" spans="1:17" ht="89.45" customHeight="1">
      <c r="A11" s="4">
        <f>Identificación!A11</f>
        <v>0</v>
      </c>
      <c r="B11" s="4">
        <f>Identificación!B11</f>
        <v>0</v>
      </c>
      <c r="C11" s="5">
        <f>Identificación!C11</f>
        <v>0</v>
      </c>
      <c r="D11" s="13">
        <f>Tabla10[[#This Row],[UF]]</f>
        <v>0</v>
      </c>
      <c r="E11" s="5">
        <f>+Tabla10[[#This Row],[Coordina]]</f>
        <v>0</v>
      </c>
      <c r="F11" s="5">
        <f>Tabla10[[#This Row],[N°e]]</f>
        <v>1</v>
      </c>
      <c r="G11" s="4" t="str">
        <f>+Tabla10[[#This Row],[Evento]]</f>
        <v>Que no se haya gestionado el involucramiento de los actores competentes desde el inicio del proyecto</v>
      </c>
      <c r="H11" s="4">
        <f>Tabla10[[#This Row],[N°c]]</f>
        <v>1</v>
      </c>
      <c r="I11" s="4" t="str">
        <f>Tabla10[[#This Row],[Causa]]</f>
        <v>Desconocimiento de todos los lineamientos de tecnología de la información por parte de todos los actores involucrados</v>
      </c>
      <c r="J11" s="4" t="str">
        <f>+Tabla10[[#This Row],[Consecuencias]]</f>
        <v>No se cuente al final con el producto esperado y no se pueda implementar la plataforma</v>
      </c>
      <c r="K11" s="115" t="s">
        <v>7</v>
      </c>
      <c r="L11" s="5">
        <f t="shared" si="0"/>
        <v>3</v>
      </c>
      <c r="M11" s="115" t="s">
        <v>86</v>
      </c>
      <c r="N11" s="5">
        <f t="shared" si="1"/>
        <v>3</v>
      </c>
      <c r="O11" s="8">
        <f t="shared" si="2"/>
        <v>9</v>
      </c>
      <c r="P11" s="5" t="str">
        <f t="shared" si="3"/>
        <v>ALTO</v>
      </c>
      <c r="Q11" s="4"/>
    </row>
    <row r="12" spans="1:17" ht="72.95" customHeight="1">
      <c r="A12" s="4">
        <f>Identificación!A12</f>
        <v>0</v>
      </c>
      <c r="B12" s="4">
        <f>Identificación!B12</f>
        <v>0</v>
      </c>
      <c r="C12" s="5">
        <f>Identificación!C12</f>
        <v>0</v>
      </c>
      <c r="D12" s="12">
        <f>Tabla10[[#This Row],[UF]]</f>
        <v>0</v>
      </c>
      <c r="E12" s="5">
        <f>+Tabla10[[#This Row],[Coordina]]</f>
        <v>0</v>
      </c>
      <c r="F12" s="5">
        <f>Tabla10[[#This Row],[N°e]]</f>
        <v>1</v>
      </c>
      <c r="G12" s="4" t="str">
        <f>+Tabla10[[#This Row],[Evento]]</f>
        <v>Que no se haya gestionado el involucramiento de los actores competentes desde el inicio del proyecto</v>
      </c>
      <c r="H12" s="4">
        <f>Tabla10[[#This Row],[N°c]]</f>
        <v>2</v>
      </c>
      <c r="I12" s="4" t="str">
        <f>Tabla10[[#This Row],[Causa]]</f>
        <v>Desconocimiento de todos los lineamientos de tecnología de la información por parte de todos los actores involucrados</v>
      </c>
      <c r="J12" s="4" t="str">
        <f>+Tabla10[[#This Row],[Consecuencias]]</f>
        <v>Que la plataforma no se hospede en los servidores de SINAC</v>
      </c>
      <c r="K12" s="115" t="s">
        <v>6</v>
      </c>
      <c r="L12" s="5">
        <f t="shared" si="0"/>
        <v>2</v>
      </c>
      <c r="M12" s="115" t="s">
        <v>86</v>
      </c>
      <c r="N12" s="5">
        <f t="shared" si="1"/>
        <v>3</v>
      </c>
      <c r="O12" s="8">
        <f t="shared" si="2"/>
        <v>6</v>
      </c>
      <c r="P12" s="5" t="str">
        <f t="shared" si="3"/>
        <v>ALTO</v>
      </c>
      <c r="Q12" s="4"/>
    </row>
    <row r="13" spans="1:17" ht="72.95" customHeight="1">
      <c r="A13" s="4">
        <f>Identificación!A13</f>
        <v>0</v>
      </c>
      <c r="B13" s="4">
        <f>Identificación!B13</f>
        <v>0</v>
      </c>
      <c r="C13" s="5">
        <f>Identificación!C13</f>
        <v>0</v>
      </c>
      <c r="D13" s="13">
        <f>Tabla10[[#This Row],[UF]]</f>
        <v>0</v>
      </c>
      <c r="E13" s="5">
        <f>+Tabla10[[#This Row],[Coordina]]</f>
        <v>0</v>
      </c>
      <c r="F13" s="5">
        <f>Tabla10[[#This Row],[N°e]]</f>
        <v>1</v>
      </c>
      <c r="G13" s="4" t="str">
        <f>+Tabla10[[#This Row],[Evento]]</f>
        <v>Que no se haya gestionado el involucramiento de los actores competentes desde el inicio del proyecto</v>
      </c>
      <c r="H13" s="4">
        <f>Tabla10[[#This Row],[N°c]]</f>
        <v>3</v>
      </c>
      <c r="I13" s="4" t="str">
        <f>Tabla10[[#This Row],[Causa]]</f>
        <v>Desconocimiento de todos los lineamientos de tecnología de la información por parte de todos los actores involucrados</v>
      </c>
      <c r="J13" s="4" t="str">
        <f>+Tabla10[[#This Row],[Consecuencias]]</f>
        <v xml:space="preserve">Afectación de la imagen y pérdida de confianza ante las agencias cooperantes externas del SINAC </v>
      </c>
      <c r="K13" s="115" t="s">
        <v>7</v>
      </c>
      <c r="L13" s="5">
        <f t="shared" si="0"/>
        <v>3</v>
      </c>
      <c r="M13" s="115" t="s">
        <v>86</v>
      </c>
      <c r="N13" s="5">
        <f t="shared" si="1"/>
        <v>3</v>
      </c>
      <c r="O13" s="8">
        <f t="shared" si="2"/>
        <v>9</v>
      </c>
      <c r="P13" s="5" t="str">
        <f t="shared" si="3"/>
        <v>ALTO</v>
      </c>
    </row>
    <row r="14" spans="1:17" ht="72.95" customHeight="1">
      <c r="A14" s="4">
        <f>Identificación!A14</f>
        <v>0</v>
      </c>
      <c r="B14" s="4">
        <f>Identificación!B14</f>
        <v>0</v>
      </c>
      <c r="C14" s="5">
        <f>Identificación!C14</f>
        <v>0</v>
      </c>
      <c r="D14" s="12">
        <f>Tabla10[[#This Row],[UF]]</f>
        <v>0</v>
      </c>
      <c r="E14" s="5">
        <f>+Tabla10[[#This Row],[Coordina]]</f>
        <v>0</v>
      </c>
      <c r="F14" s="5">
        <f>Tabla10[[#This Row],[N°e]]</f>
        <v>1</v>
      </c>
      <c r="G14" s="4" t="str">
        <f>+Tabla10[[#This Row],[Evento]]</f>
        <v>Que no se haya gestionado el involucramiento de los actores competentes desde el inicio del proyecto</v>
      </c>
      <c r="H14" s="4">
        <f>Tabla10[[#This Row],[N°c]]</f>
        <v>4</v>
      </c>
      <c r="I14" s="4" t="str">
        <f>Tabla10[[#This Row],[Causa]]</f>
        <v>Desconocimiento de todos los lineamientos de tecnología de la información por parte de todos los actores involucrados</v>
      </c>
      <c r="J14" s="4" t="str">
        <f>+Tabla10[[#This Row],[Consecuencias]]</f>
        <v>Que el contrato establecido con la empresa contenga errores involuntarios y la empresa decida rescindir del contrato y no se concluya el proyecto</v>
      </c>
      <c r="K14" s="115" t="s">
        <v>5</v>
      </c>
      <c r="L14" s="5">
        <f t="shared" si="0"/>
        <v>1</v>
      </c>
      <c r="M14" s="115" t="s">
        <v>86</v>
      </c>
      <c r="N14" s="5">
        <f t="shared" si="1"/>
        <v>3</v>
      </c>
      <c r="O14" s="8">
        <f t="shared" si="2"/>
        <v>3</v>
      </c>
      <c r="P14" s="5" t="str">
        <f t="shared" si="3"/>
        <v>MEDIO</v>
      </c>
    </row>
    <row r="15" spans="1:17" ht="72.95" customHeight="1">
      <c r="A15" s="4">
        <f>Identificación!A15</f>
        <v>0</v>
      </c>
      <c r="B15" s="4">
        <f>Identificación!B15</f>
        <v>0</v>
      </c>
      <c r="C15" s="5">
        <f>Identificación!C15</f>
        <v>0</v>
      </c>
      <c r="D15" s="13">
        <f>Tabla10[[#This Row],[UF]]</f>
        <v>0</v>
      </c>
      <c r="E15" s="5">
        <f>+Tabla10[[#This Row],[Coordina]]</f>
        <v>0</v>
      </c>
      <c r="F15" s="5">
        <f>Tabla10[[#This Row],[N°e]]</f>
        <v>1</v>
      </c>
      <c r="G15" s="4" t="str">
        <f>+Tabla10[[#This Row],[Evento]]</f>
        <v>Que no se haya gestionado el involucramiento de los actores competentes desde el inicio del proyecto</v>
      </c>
      <c r="H15" s="4">
        <f>Tabla10[[#This Row],[N°c]]</f>
        <v>5</v>
      </c>
      <c r="I15" s="4" t="str">
        <f>Tabla10[[#This Row],[Causa]]</f>
        <v>Desconocimiento de todos los lineamientos de tecnología de la información por parte de todos los actores involucrados</v>
      </c>
      <c r="J15" s="4" t="str">
        <f>+Tabla10[[#This Row],[Consecuencias]]</f>
        <v>Aumento en los costos del proyecto que no se pueden asumir por las partes</v>
      </c>
      <c r="K15" s="115" t="s">
        <v>6</v>
      </c>
      <c r="L15" s="5">
        <f t="shared" si="0"/>
        <v>2</v>
      </c>
      <c r="M15" s="115" t="s">
        <v>87</v>
      </c>
      <c r="N15" s="5">
        <f t="shared" si="1"/>
        <v>2</v>
      </c>
      <c r="O15" s="8">
        <f t="shared" si="2"/>
        <v>4</v>
      </c>
      <c r="P15" s="5" t="str">
        <f t="shared" si="3"/>
        <v>MEDIO</v>
      </c>
    </row>
    <row r="16" spans="1:17" ht="72.95" customHeight="1">
      <c r="A16" s="4">
        <f>Identificación!A16</f>
        <v>0</v>
      </c>
      <c r="B16" s="4">
        <f>Identificación!B16</f>
        <v>0</v>
      </c>
      <c r="C16" s="5">
        <f>Identificación!C16</f>
        <v>0</v>
      </c>
      <c r="D16" s="12">
        <f>Tabla10[[#This Row],[UF]]</f>
        <v>0</v>
      </c>
      <c r="E16" s="5">
        <f>+Tabla10[[#This Row],[Coordina]]</f>
        <v>0</v>
      </c>
      <c r="F16" s="5">
        <f>Tabla10[[#This Row],[N°e]]</f>
        <v>1</v>
      </c>
      <c r="G16" s="4" t="str">
        <f>+Tabla10[[#This Row],[Evento]]</f>
        <v>Que no se haya gestionado el involucramiento de los actores competentes desde el inicio del proyecto</v>
      </c>
      <c r="H16" s="4">
        <f>Tabla10[[#This Row],[N°c]]</f>
        <v>6</v>
      </c>
      <c r="I16" s="4" t="str">
        <f>Tabla10[[#This Row],[Causa]]</f>
        <v>Desconocimiento de todos los lineamientos de tecnología de la información por parte de todos los actores involucrados</v>
      </c>
      <c r="J16" s="4" t="str">
        <f>+Tabla10[[#This Row],[Consecuencias]]</f>
        <v xml:space="preserve">Que la plataforma diseñada no cumpla con las normas de seguridad, soporte y mantenimiento así como que no se tenga lineación estratégica </v>
      </c>
      <c r="K16" s="115" t="s">
        <v>5</v>
      </c>
      <c r="L16" s="5">
        <f t="shared" si="0"/>
        <v>1</v>
      </c>
      <c r="M16" s="115" t="s">
        <v>87</v>
      </c>
      <c r="N16" s="5">
        <f t="shared" si="1"/>
        <v>2</v>
      </c>
      <c r="O16" s="8">
        <f t="shared" si="2"/>
        <v>2</v>
      </c>
      <c r="P16" s="5" t="str">
        <f t="shared" si="3"/>
        <v>BAJO</v>
      </c>
    </row>
    <row r="17" spans="1:16" ht="96.6" customHeight="1">
      <c r="A17" s="4">
        <f>Identificación!A17</f>
        <v>0</v>
      </c>
      <c r="B17" s="4">
        <f>Identificación!B17</f>
        <v>0</v>
      </c>
      <c r="C17" s="5">
        <f>Identificación!C17</f>
        <v>0</v>
      </c>
      <c r="D17" s="13">
        <f>Tabla10[[#This Row],[UF]]</f>
        <v>0</v>
      </c>
      <c r="E17" s="5">
        <f>+Tabla10[[#This Row],[Coordina]]</f>
        <v>0</v>
      </c>
      <c r="F17" s="5">
        <f>Tabla10[[#This Row],[N°e]]</f>
        <v>2</v>
      </c>
      <c r="G17" s="4" t="str">
        <f>+Tabla10[[#This Row],[Evento]]</f>
        <v>Una inadecuada planificación en la institución que no propicia la integralidad de los procesos</v>
      </c>
      <c r="H17" s="4">
        <f>Tabla10[[#This Row],[N°c]]</f>
        <v>1</v>
      </c>
      <c r="I17" s="4" t="str">
        <f>Tabla10[[#This Row],[Causa]]</f>
        <v>Falta de claridad a lo interno del SINAC en los requerimientos de funcionalidad para los proyectos que promueven la gestión de la información para la toma de decisiones</v>
      </c>
      <c r="J17" s="4" t="str">
        <f>+Tabla10[[#This Row],[Consecuencias]]</f>
        <v>No se cuente con información confiable para la toma de decisiones</v>
      </c>
      <c r="K17" s="115" t="s">
        <v>7</v>
      </c>
      <c r="L17" s="5">
        <f t="shared" si="0"/>
        <v>3</v>
      </c>
      <c r="M17" s="115" t="s">
        <v>86</v>
      </c>
      <c r="N17" s="5">
        <f t="shared" si="1"/>
        <v>3</v>
      </c>
      <c r="O17" s="8">
        <f t="shared" si="2"/>
        <v>9</v>
      </c>
      <c r="P17" s="5" t="str">
        <f t="shared" si="3"/>
        <v>ALTO</v>
      </c>
    </row>
    <row r="18" spans="1:16" ht="72.95" customHeight="1">
      <c r="A18" s="4">
        <f>Identificación!A18</f>
        <v>0</v>
      </c>
      <c r="B18" s="4">
        <f>Identificación!B18</f>
        <v>0</v>
      </c>
      <c r="C18" s="5">
        <f>Identificación!C18</f>
        <v>0</v>
      </c>
      <c r="D18" s="12">
        <f>Tabla10[[#This Row],[UF]]</f>
        <v>0</v>
      </c>
      <c r="E18" s="5">
        <f>+Tabla10[[#This Row],[Coordina]]</f>
        <v>0</v>
      </c>
      <c r="F18" s="5">
        <f>Tabla10[[#This Row],[N°e]]</f>
        <v>2</v>
      </c>
      <c r="G18" s="4" t="str">
        <f>+Tabla10[[#This Row],[Evento]]</f>
        <v>Una inadecuada planificación en la institución que no propicia la integralidad de los procesos</v>
      </c>
      <c r="H18" s="4">
        <f>Tabla10[[#This Row],[N°c]]</f>
        <v>2</v>
      </c>
      <c r="I18" s="4" t="str">
        <f>Tabla10[[#This Row],[Causa]]</f>
        <v>Falta de claridad a lo interno del SINAC en los requerimientos de funcionalidad para los proyectos que promueven la gestión de la información para la toma de decisiones</v>
      </c>
      <c r="J18" s="4" t="str">
        <f>+Tabla10[[#This Row],[Consecuencias]]</f>
        <v xml:space="preserve">Se puede llegar a incumplir con los compromisos nacionales e internacionales adquiridos </v>
      </c>
      <c r="K18" s="115" t="s">
        <v>7</v>
      </c>
      <c r="L18" s="5">
        <f t="shared" si="0"/>
        <v>3</v>
      </c>
      <c r="M18" s="115" t="s">
        <v>86</v>
      </c>
      <c r="N18" s="5">
        <f t="shared" si="1"/>
        <v>3</v>
      </c>
      <c r="O18" s="8">
        <f t="shared" si="2"/>
        <v>9</v>
      </c>
      <c r="P18" s="5" t="str">
        <f t="shared" si="3"/>
        <v>ALTO</v>
      </c>
    </row>
    <row r="19" spans="1:16" ht="83.45" customHeight="1">
      <c r="A19" s="4">
        <f>Identificación!A19</f>
        <v>0</v>
      </c>
      <c r="B19" s="4">
        <f>Identificación!B19</f>
        <v>0</v>
      </c>
      <c r="C19" s="5">
        <f>Identificación!C19</f>
        <v>0</v>
      </c>
      <c r="D19" s="13">
        <f>Tabla10[[#This Row],[UF]]</f>
        <v>0</v>
      </c>
      <c r="E19" s="5">
        <f>+Tabla10[[#This Row],[Coordina]]</f>
        <v>0</v>
      </c>
      <c r="F19" s="5">
        <f>Tabla10[[#This Row],[N°e]]</f>
        <v>2</v>
      </c>
      <c r="G19" s="4" t="str">
        <f>+Tabla10[[#This Row],[Evento]]</f>
        <v>Una inadecuada planificación en la institución que no propicia la integralidad de los procesos</v>
      </c>
      <c r="H19" s="4">
        <f>Tabla10[[#This Row],[N°c]]</f>
        <v>3</v>
      </c>
      <c r="I19" s="4" t="str">
        <f>Tabla10[[#This Row],[Causa]]</f>
        <v>Falta de claridad a lo interno del SINAC en los requerimientos de funcionalidad para los proyectos que promueven la gestión de la información para la toma de decisiones</v>
      </c>
      <c r="J19" s="4" t="str">
        <f>+Tabla10[[#This Row],[Consecuencias]]</f>
        <v>Desconocimiento del estado de la integridad ecológica de la biodiversidad que afecta la toma de decisiones acertadas y robustas</v>
      </c>
      <c r="K19" s="115" t="s">
        <v>7</v>
      </c>
      <c r="L19" s="5">
        <f t="shared" si="0"/>
        <v>3</v>
      </c>
      <c r="M19" s="115" t="s">
        <v>86</v>
      </c>
      <c r="N19" s="5">
        <f t="shared" si="1"/>
        <v>3</v>
      </c>
      <c r="O19" s="8">
        <f t="shared" si="2"/>
        <v>9</v>
      </c>
      <c r="P19" s="5" t="str">
        <f t="shared" si="3"/>
        <v>ALTO</v>
      </c>
    </row>
    <row r="20" spans="1:16" ht="87.95" customHeight="1">
      <c r="A20" s="4">
        <f>Identificación!A20</f>
        <v>0</v>
      </c>
      <c r="B20" s="4">
        <f>Identificación!B20</f>
        <v>0</v>
      </c>
      <c r="C20" s="5">
        <f>Identificación!C20</f>
        <v>0</v>
      </c>
      <c r="D20" s="12">
        <f>Tabla10[[#This Row],[UF]]</f>
        <v>0</v>
      </c>
      <c r="E20" s="5">
        <f>+Tabla10[[#This Row],[Coordina]]</f>
        <v>0</v>
      </c>
      <c r="F20" s="5">
        <f>Tabla10[[#This Row],[N°e]]</f>
        <v>2</v>
      </c>
      <c r="G20" s="4" t="str">
        <f>+Tabla10[[#This Row],[Evento]]</f>
        <v>Una inadecuada planificación en la institución que no propicia la integralidad de los procesos</v>
      </c>
      <c r="H20" s="4">
        <f>Tabla10[[#This Row],[N°c]]</f>
        <v>4</v>
      </c>
      <c r="I20" s="4" t="str">
        <f>Tabla10[[#This Row],[Causa]]</f>
        <v>Falta de claridad a lo interno del SINAC en los requerimientos de funcionalidad para los proyectos que promueven la gestión de la información para la toma de decisiones</v>
      </c>
      <c r="J20" s="4" t="str">
        <f>+Tabla10[[#This Row],[Consecuencias]]</f>
        <v>Existencia de información desagregada y dispersa lo que dificulta el análisis</v>
      </c>
      <c r="K20" s="115" t="s">
        <v>7</v>
      </c>
      <c r="L20" s="5">
        <f t="shared" si="0"/>
        <v>3</v>
      </c>
      <c r="M20" s="115" t="s">
        <v>86</v>
      </c>
      <c r="N20" s="5">
        <f t="shared" si="1"/>
        <v>3</v>
      </c>
      <c r="O20" s="8">
        <f t="shared" si="2"/>
        <v>9</v>
      </c>
      <c r="P20" s="5" t="str">
        <f t="shared" si="3"/>
        <v>ALTO</v>
      </c>
    </row>
    <row r="21" spans="1:16" ht="87.95" customHeight="1">
      <c r="A21" s="4">
        <f>Identificación!A21</f>
        <v>0</v>
      </c>
      <c r="B21" s="4">
        <f>Identificación!B21</f>
        <v>0</v>
      </c>
      <c r="C21" s="5">
        <f>Identificación!C21</f>
        <v>0</v>
      </c>
      <c r="D21" s="13">
        <f>Tabla10[[#This Row],[UF]]</f>
        <v>0</v>
      </c>
      <c r="E21" s="5">
        <f>+Tabla10[[#This Row],[Coordina]]</f>
        <v>0</v>
      </c>
      <c r="F21" s="5">
        <f>Tabla10[[#This Row],[N°e]]</f>
        <v>3</v>
      </c>
      <c r="G21" s="4" t="str">
        <f>+Tabla10[[#This Row],[Evento]]</f>
        <v>Un inadecuado manejo del proyecto entre los departamentos técnicos, administrativos y de apoyo correspondientes</v>
      </c>
      <c r="H21" s="4">
        <f>Tabla10[[#This Row],[N°c]]</f>
        <v>1</v>
      </c>
      <c r="I21" s="4" t="str">
        <f>Tabla10[[#This Row],[Causa]]</f>
        <v>Que la empresa contratista decida rescindir del proyecto</v>
      </c>
      <c r="J21" s="4" t="str">
        <f>+Tabla10[[#This Row],[Consecuencias]]</f>
        <v>Que SINAC no cuente con la plataforma para la sistematización de la información vinculada al monitoreo de la integridad ecológica de la biodiversidad</v>
      </c>
      <c r="K21" s="115" t="s">
        <v>6</v>
      </c>
      <c r="L21" s="5">
        <f t="shared" si="0"/>
        <v>2</v>
      </c>
      <c r="M21" s="115" t="s">
        <v>86</v>
      </c>
      <c r="N21" s="5">
        <f t="shared" si="1"/>
        <v>3</v>
      </c>
      <c r="O21" s="8">
        <f t="shared" si="2"/>
        <v>6</v>
      </c>
      <c r="P21" s="5" t="str">
        <f t="shared" si="3"/>
        <v>ALTO</v>
      </c>
    </row>
    <row r="22" spans="1:16" ht="87.95" customHeight="1">
      <c r="A22" s="4">
        <f>Identificación!A22</f>
        <v>0</v>
      </c>
      <c r="B22" s="4">
        <f>Identificación!B22</f>
        <v>0</v>
      </c>
      <c r="C22" s="5">
        <f>Identificación!C22</f>
        <v>0</v>
      </c>
      <c r="D22" s="12">
        <f>Tabla10[[#This Row],[UF]]</f>
        <v>0</v>
      </c>
      <c r="E22" s="5">
        <f>+Tabla10[[#This Row],[Coordina]]</f>
        <v>0</v>
      </c>
      <c r="F22" s="5">
        <f>Tabla10[[#This Row],[N°e]]</f>
        <v>3</v>
      </c>
      <c r="G22" s="4" t="str">
        <f>+Tabla10[[#This Row],[Evento]]</f>
        <v>Un inadecuado manejo del proyecto entre los departamentos técnicos, administrativos y de apoyo correspondientes</v>
      </c>
      <c r="H22" s="4">
        <f>Tabla10[[#This Row],[N°c]]</f>
        <v>2</v>
      </c>
      <c r="I22" s="4" t="str">
        <f>Tabla10[[#This Row],[Causa]]</f>
        <v>Que no existe un procedimiento y plazos claros para la implementación de estos proyectos acorde con la necesidad institucional</v>
      </c>
      <c r="J22" s="4" t="str">
        <f>+Tabla10[[#This Row],[Consecuencias]]</f>
        <v>Que SINAC no cumpla con los compromisos ante los cooperantes del Proyecto CResBiodiversidad 30X30</v>
      </c>
      <c r="K22" s="115" t="s">
        <v>5</v>
      </c>
      <c r="L22" s="5">
        <f t="shared" si="0"/>
        <v>1</v>
      </c>
      <c r="M22" s="115" t="s">
        <v>86</v>
      </c>
      <c r="N22" s="5">
        <f t="shared" si="1"/>
        <v>3</v>
      </c>
      <c r="O22" s="8">
        <f t="shared" si="2"/>
        <v>3</v>
      </c>
      <c r="P22" s="5" t="str">
        <f t="shared" si="3"/>
        <v>MEDIO</v>
      </c>
    </row>
    <row r="23" spans="1:16" ht="87.95" customHeight="1">
      <c r="A23" s="4">
        <f>Identificación!A23</f>
        <v>0</v>
      </c>
      <c r="B23" s="4">
        <f>Identificación!B23</f>
        <v>0</v>
      </c>
      <c r="C23" s="5">
        <f>Identificación!C23</f>
        <v>0</v>
      </c>
      <c r="D23" s="13">
        <f>Tabla10[[#This Row],[UF]]</f>
        <v>0</v>
      </c>
      <c r="E23" s="5">
        <f>+Tabla10[[#This Row],[Coordina]]</f>
        <v>0</v>
      </c>
      <c r="F23" s="5">
        <f>Tabla10[[#This Row],[N°e]]</f>
        <v>3</v>
      </c>
      <c r="G23" s="4" t="str">
        <f>+Tabla10[[#This Row],[Evento]]</f>
        <v>Un inadecuado manejo del proyecto entre los departamentos técnicos, administrativos y de apoyo correspondientes</v>
      </c>
      <c r="H23" s="4">
        <f>Tabla10[[#This Row],[N°c]]</f>
        <v>3</v>
      </c>
      <c r="I23" s="4" t="str">
        <f>Tabla10[[#This Row],[Causa]]</f>
        <v>Que no existe un procedimiento y plazos claros para la implementación de estos proyectos acorde con la necesidad institucional</v>
      </c>
      <c r="J23" s="4" t="str">
        <f>+Tabla10[[#This Row],[Consecuencias]]</f>
        <v>Posible demanda por parte del contratista debido a que SINAC no cumpla con lo indicado en el contrato</v>
      </c>
      <c r="K23" s="115" t="s">
        <v>5</v>
      </c>
      <c r="L23" s="5">
        <f t="shared" si="0"/>
        <v>1</v>
      </c>
      <c r="M23" s="115" t="s">
        <v>87</v>
      </c>
      <c r="N23" s="5">
        <f t="shared" si="1"/>
        <v>2</v>
      </c>
      <c r="O23" s="8">
        <f t="shared" si="2"/>
        <v>2</v>
      </c>
      <c r="P23" s="5" t="str">
        <f t="shared" si="3"/>
        <v>BAJO</v>
      </c>
    </row>
    <row r="24" spans="1:16" ht="87.95" customHeight="1">
      <c r="A24" s="4">
        <f>Identificación!A24</f>
        <v>0</v>
      </c>
      <c r="B24" s="4">
        <f>Identificación!B24</f>
        <v>0</v>
      </c>
      <c r="C24" s="5">
        <f>Identificación!C24</f>
        <v>0</v>
      </c>
      <c r="D24" s="12">
        <f>Tabla10[[#This Row],[UF]]</f>
        <v>0</v>
      </c>
      <c r="E24" s="5">
        <f>+Tabla10[[#This Row],[Coordina]]</f>
        <v>0</v>
      </c>
      <c r="F24" s="5">
        <f>Tabla10[[#This Row],[N°e]]</f>
        <v>3</v>
      </c>
      <c r="G24" s="4" t="str">
        <f>+Tabla10[[#This Row],[Evento]]</f>
        <v>Un inadecuado manejo del proyecto entre los departamentos técnicos, administrativos y de apoyo correspondientes</v>
      </c>
      <c r="H24" s="4">
        <f>Tabla10[[#This Row],[N°c]]</f>
        <v>4</v>
      </c>
      <c r="I24" s="4" t="str">
        <f>Tabla10[[#This Row],[Causa]]</f>
        <v xml:space="preserve">Que los equipos tecnológicos que no estén incluidos en el catálogo de TI </v>
      </c>
      <c r="J24" s="4" t="str">
        <f>+Tabla10[[#This Row],[Consecuencias]]</f>
        <v>Que no se pueda adquirir el equipo tecnológico requerido para el monitoreo de la integridad ecológica indicado en el proyecto</v>
      </c>
      <c r="K24" s="115" t="s">
        <v>7</v>
      </c>
      <c r="L24" s="5">
        <f t="shared" si="0"/>
        <v>3</v>
      </c>
      <c r="M24" s="115" t="s">
        <v>86</v>
      </c>
      <c r="N24" s="5">
        <f t="shared" si="1"/>
        <v>3</v>
      </c>
      <c r="O24" s="8">
        <f t="shared" si="2"/>
        <v>9</v>
      </c>
      <c r="P24" s="5" t="str">
        <f t="shared" si="3"/>
        <v>ALTO</v>
      </c>
    </row>
    <row r="25" spans="1:16" ht="87.95" customHeight="1">
      <c r="A25" s="4">
        <f>Identificación!A25</f>
        <v>0</v>
      </c>
      <c r="B25" s="4">
        <f>Identificación!B25</f>
        <v>0</v>
      </c>
      <c r="C25" s="5">
        <f>Identificación!C25</f>
        <v>0</v>
      </c>
      <c r="D25" s="13">
        <f>Tabla10[[#This Row],[UF]]</f>
        <v>0</v>
      </c>
      <c r="E25" s="5">
        <f>+Tabla10[[#This Row],[Coordina]]</f>
        <v>0</v>
      </c>
      <c r="F25" s="5">
        <f>Tabla10[[#This Row],[N°e]]</f>
        <v>0</v>
      </c>
      <c r="G25" s="4">
        <f>+Tabla10[[#This Row],[Evento]]</f>
        <v>0</v>
      </c>
      <c r="H25" s="4">
        <f>Tabla10[[#This Row],[N°c]]</f>
        <v>0</v>
      </c>
      <c r="I25" s="4">
        <f>Tabla10[[#This Row],[Causa]]</f>
        <v>0</v>
      </c>
      <c r="J25" s="4">
        <f>+Tabla10[[#This Row],[Consecuencias]]</f>
        <v>0</v>
      </c>
      <c r="K25" s="115"/>
      <c r="L25" s="5" t="str">
        <f t="shared" si="0"/>
        <v/>
      </c>
      <c r="M25" s="115"/>
      <c r="N25" s="5" t="str">
        <f t="shared" si="1"/>
        <v/>
      </c>
      <c r="O25" s="8" t="e">
        <f t="shared" si="2"/>
        <v>#VALUE!</v>
      </c>
      <c r="P25" s="5" t="e">
        <f t="shared" si="3"/>
        <v>#VALUE!</v>
      </c>
    </row>
    <row r="26" spans="1:16" ht="87.95" customHeight="1">
      <c r="A26" s="4">
        <f>Identificación!A26</f>
        <v>0</v>
      </c>
      <c r="B26" s="4">
        <f>Identificación!B26</f>
        <v>0</v>
      </c>
      <c r="C26" s="5">
        <f>Identificación!C26</f>
        <v>0</v>
      </c>
      <c r="D26" s="12">
        <f>Tabla10[[#This Row],[UF]]</f>
        <v>0</v>
      </c>
      <c r="E26" s="5">
        <f>+Tabla10[[#This Row],[Coordina]]</f>
        <v>0</v>
      </c>
      <c r="F26" s="5">
        <f>Tabla10[[#This Row],[N°e]]</f>
        <v>0</v>
      </c>
      <c r="G26" s="4">
        <f>+Tabla10[[#This Row],[Evento]]</f>
        <v>0</v>
      </c>
      <c r="H26" s="4">
        <f>Tabla10[[#This Row],[N°c]]</f>
        <v>0</v>
      </c>
      <c r="I26" s="4">
        <f>Tabla10[[#This Row],[Causa]]</f>
        <v>0</v>
      </c>
      <c r="J26" s="4">
        <f>+Tabla10[[#This Row],[Consecuencias]]</f>
        <v>0</v>
      </c>
      <c r="K26" s="115"/>
      <c r="L26" s="5" t="str">
        <f t="shared" si="0"/>
        <v/>
      </c>
      <c r="M26" s="115"/>
      <c r="N26" s="5" t="str">
        <f t="shared" si="1"/>
        <v/>
      </c>
      <c r="O26" s="8" t="e">
        <f t="shared" si="2"/>
        <v>#VALUE!</v>
      </c>
      <c r="P26" s="5" t="e">
        <f t="shared" si="3"/>
        <v>#VALUE!</v>
      </c>
    </row>
    <row r="27" spans="1:16" ht="87.95" customHeight="1">
      <c r="A27" s="4">
        <f>Identificación!A27</f>
        <v>0</v>
      </c>
      <c r="B27" s="4">
        <f>Identificación!B27</f>
        <v>0</v>
      </c>
      <c r="C27" s="5">
        <f>Identificación!C27</f>
        <v>0</v>
      </c>
      <c r="D27" s="13">
        <f>Tabla10[[#This Row],[UF]]</f>
        <v>0</v>
      </c>
      <c r="E27" s="5">
        <f>+Tabla10[[#This Row],[Coordina]]</f>
        <v>0</v>
      </c>
      <c r="F27" s="5">
        <f>Tabla10[[#This Row],[N°e]]</f>
        <v>0</v>
      </c>
      <c r="G27" s="4">
        <f>+Tabla10[[#This Row],[Evento]]</f>
        <v>0</v>
      </c>
      <c r="H27" s="4">
        <f>Tabla10[[#This Row],[N°c]]</f>
        <v>0</v>
      </c>
      <c r="I27" s="4">
        <f>Tabla10[[#This Row],[Causa]]</f>
        <v>0</v>
      </c>
      <c r="J27" s="4">
        <f>+Tabla10[[#This Row],[Consecuencias]]</f>
        <v>0</v>
      </c>
      <c r="K27" s="115"/>
      <c r="L27" s="5" t="str">
        <f t="shared" si="0"/>
        <v/>
      </c>
      <c r="M27" s="115"/>
      <c r="N27" s="5" t="str">
        <f t="shared" si="1"/>
        <v/>
      </c>
      <c r="O27" s="8" t="e">
        <f t="shared" si="2"/>
        <v>#VALUE!</v>
      </c>
      <c r="P27" s="5" t="e">
        <f t="shared" si="3"/>
        <v>#VALUE!</v>
      </c>
    </row>
    <row r="28" spans="1:16" ht="87.95" customHeight="1">
      <c r="A28" s="4">
        <f>Identificación!A28</f>
        <v>0</v>
      </c>
      <c r="B28" s="4">
        <f>Identificación!B28</f>
        <v>0</v>
      </c>
      <c r="C28" s="5">
        <f>Identificación!C28</f>
        <v>0</v>
      </c>
      <c r="D28" s="12">
        <f>Tabla10[[#This Row],[UF]]</f>
        <v>0</v>
      </c>
      <c r="E28" s="5">
        <f>+Tabla10[[#This Row],[Coordina]]</f>
        <v>0</v>
      </c>
      <c r="F28" s="5">
        <f>Tabla10[[#This Row],[N°e]]</f>
        <v>0</v>
      </c>
      <c r="G28" s="4">
        <f>+Tabla10[[#This Row],[Evento]]</f>
        <v>0</v>
      </c>
      <c r="H28" s="4">
        <f>Tabla10[[#This Row],[N°c]]</f>
        <v>0</v>
      </c>
      <c r="I28" s="4">
        <f>Tabla10[[#This Row],[Causa]]</f>
        <v>0</v>
      </c>
      <c r="J28" s="4">
        <f>+Tabla10[[#This Row],[Consecuencias]]</f>
        <v>0</v>
      </c>
      <c r="K28" s="115"/>
      <c r="L28" s="5" t="str">
        <f t="shared" si="0"/>
        <v/>
      </c>
      <c r="M28" s="115"/>
      <c r="N28" s="5" t="str">
        <f t="shared" si="1"/>
        <v/>
      </c>
      <c r="O28" s="8" t="e">
        <f t="shared" si="2"/>
        <v>#VALUE!</v>
      </c>
      <c r="P28" s="5" t="e">
        <f t="shared" si="3"/>
        <v>#VALUE!</v>
      </c>
    </row>
    <row r="29" spans="1:16">
      <c r="A29" s="4">
        <f>Identificación!A29</f>
        <v>0</v>
      </c>
      <c r="B29" s="4">
        <f>Identificación!B29</f>
        <v>0</v>
      </c>
      <c r="C29" s="5">
        <f>Identificación!C29</f>
        <v>0</v>
      </c>
      <c r="D29" s="13">
        <f>Tabla10[[#This Row],[UF]]</f>
        <v>0</v>
      </c>
      <c r="E29" s="5">
        <f>+Tabla10[[#This Row],[Coordina]]</f>
        <v>0</v>
      </c>
      <c r="F29" s="5">
        <f>Tabla10[[#This Row],[N°e]]</f>
        <v>0</v>
      </c>
      <c r="G29" s="4">
        <f>+Tabla10[[#This Row],[Evento]]</f>
        <v>0</v>
      </c>
      <c r="H29" s="4">
        <f>Tabla10[[#This Row],[N°c]]</f>
        <v>0</v>
      </c>
      <c r="I29" s="4">
        <f>Tabla10[[#This Row],[Causa]]</f>
        <v>0</v>
      </c>
      <c r="J29" s="4">
        <f>+Tabla10[[#This Row],[Consecuencias]]</f>
        <v>0</v>
      </c>
      <c r="K29" s="115"/>
      <c r="L29" s="5" t="str">
        <f t="shared" si="0"/>
        <v/>
      </c>
      <c r="M29" s="115"/>
      <c r="N29" s="5" t="str">
        <f t="shared" si="1"/>
        <v/>
      </c>
      <c r="O29" s="8" t="e">
        <f t="shared" si="2"/>
        <v>#VALUE!</v>
      </c>
      <c r="P29" s="5" t="e">
        <f t="shared" si="3"/>
        <v>#VALUE!</v>
      </c>
    </row>
    <row r="30" spans="1:16">
      <c r="A30" s="4">
        <f>Identificación!A30</f>
        <v>0</v>
      </c>
      <c r="B30" s="4">
        <f>Identificación!B30</f>
        <v>0</v>
      </c>
      <c r="C30" s="5">
        <f>Identificación!C30</f>
        <v>0</v>
      </c>
      <c r="D30" s="12">
        <f>Tabla10[[#This Row],[UF]]</f>
        <v>0</v>
      </c>
      <c r="E30" s="5">
        <f>+Tabla10[[#This Row],[Coordina]]</f>
        <v>0</v>
      </c>
      <c r="F30" s="5">
        <f>Tabla10[[#This Row],[N°e]]</f>
        <v>0</v>
      </c>
      <c r="G30" s="4">
        <f>+Tabla10[[#This Row],[Evento]]</f>
        <v>0</v>
      </c>
      <c r="H30" s="4">
        <f>Tabla10[[#This Row],[N°c]]</f>
        <v>0</v>
      </c>
      <c r="I30" s="4">
        <f>Tabla10[[#This Row],[Causa]]</f>
        <v>0</v>
      </c>
      <c r="J30" s="4">
        <f>+Tabla10[[#This Row],[Consecuencias]]</f>
        <v>0</v>
      </c>
      <c r="K30" s="115"/>
      <c r="L30" s="5" t="str">
        <f t="shared" si="0"/>
        <v/>
      </c>
      <c r="M30" s="115"/>
      <c r="N30" s="5" t="str">
        <f t="shared" si="1"/>
        <v/>
      </c>
      <c r="O30" s="8" t="e">
        <f t="shared" si="2"/>
        <v>#VALUE!</v>
      </c>
      <c r="P30" s="5" t="e">
        <f t="shared" si="3"/>
        <v>#VALUE!</v>
      </c>
    </row>
    <row r="31" spans="1:16">
      <c r="A31" s="4">
        <f>Identificación!A31</f>
        <v>0</v>
      </c>
      <c r="B31" s="4">
        <f>Identificación!B31</f>
        <v>0</v>
      </c>
      <c r="C31" s="5">
        <f>Identificación!C31</f>
        <v>0</v>
      </c>
      <c r="D31" s="13">
        <f>Tabla10[[#This Row],[UF]]</f>
        <v>0</v>
      </c>
      <c r="E31" s="5">
        <f>+Tabla10[[#This Row],[Coordina]]</f>
        <v>0</v>
      </c>
      <c r="F31" s="5">
        <f>Tabla10[[#This Row],[N°e]]</f>
        <v>0</v>
      </c>
      <c r="G31" s="4">
        <f>+Tabla10[[#This Row],[Evento]]</f>
        <v>0</v>
      </c>
      <c r="H31" s="4">
        <f>Tabla10[[#This Row],[N°c]]</f>
        <v>0</v>
      </c>
      <c r="I31" s="4">
        <f>Tabla10[[#This Row],[Causa]]</f>
        <v>0</v>
      </c>
      <c r="J31" s="4">
        <f>+Tabla10[[#This Row],[Consecuencias]]</f>
        <v>0</v>
      </c>
      <c r="K31" s="115"/>
      <c r="L31" s="5" t="str">
        <f t="shared" si="0"/>
        <v/>
      </c>
      <c r="M31" s="115"/>
      <c r="N31" s="5" t="str">
        <f t="shared" si="1"/>
        <v/>
      </c>
      <c r="O31" s="8" t="e">
        <f t="shared" si="2"/>
        <v>#VALUE!</v>
      </c>
      <c r="P31" s="5" t="e">
        <f t="shared" si="3"/>
        <v>#VALUE!</v>
      </c>
    </row>
    <row r="32" spans="1:16">
      <c r="A32" s="4">
        <f>Identificación!A32</f>
        <v>0</v>
      </c>
      <c r="B32" s="4">
        <f>Identificación!B32</f>
        <v>0</v>
      </c>
      <c r="C32" s="5">
        <f>Identificación!C32</f>
        <v>0</v>
      </c>
      <c r="D32" s="12">
        <f>Tabla10[[#This Row],[UF]]</f>
        <v>0</v>
      </c>
      <c r="E32" s="5">
        <f>+Tabla10[[#This Row],[Coordina]]</f>
        <v>0</v>
      </c>
      <c r="F32" s="5">
        <f>Tabla10[[#This Row],[N°e]]</f>
        <v>0</v>
      </c>
      <c r="G32" s="4">
        <f>+Tabla10[[#This Row],[Evento]]</f>
        <v>0</v>
      </c>
      <c r="H32" s="4">
        <f>Tabla10[[#This Row],[N°c]]</f>
        <v>0</v>
      </c>
      <c r="I32" s="4">
        <f>Tabla10[[#This Row],[Causa]]</f>
        <v>0</v>
      </c>
      <c r="J32" s="4">
        <f>+Tabla10[[#This Row],[Consecuencias]]</f>
        <v>0</v>
      </c>
      <c r="K32" s="115"/>
      <c r="L32" s="5" t="str">
        <f t="shared" si="0"/>
        <v/>
      </c>
      <c r="M32" s="115"/>
      <c r="N32" s="5" t="str">
        <f t="shared" si="1"/>
        <v/>
      </c>
      <c r="O32" s="8" t="e">
        <f t="shared" si="2"/>
        <v>#VALUE!</v>
      </c>
      <c r="P32" s="5" t="e">
        <f t="shared" si="3"/>
        <v>#VALUE!</v>
      </c>
    </row>
    <row r="33" spans="1:16">
      <c r="A33" s="4">
        <f>Identificación!A33</f>
        <v>0</v>
      </c>
      <c r="B33" s="4">
        <f>Identificación!B33</f>
        <v>0</v>
      </c>
      <c r="C33" s="5">
        <f>Identificación!C33</f>
        <v>0</v>
      </c>
      <c r="D33" s="13">
        <f>Tabla10[[#This Row],[UF]]</f>
        <v>0</v>
      </c>
      <c r="E33" s="5">
        <f>+Tabla10[[#This Row],[Coordina]]</f>
        <v>0</v>
      </c>
      <c r="F33" s="5">
        <f>Tabla10[[#This Row],[N°e]]</f>
        <v>0</v>
      </c>
      <c r="G33" s="4">
        <f>+Tabla10[[#This Row],[Evento]]</f>
        <v>0</v>
      </c>
      <c r="H33" s="4">
        <f>Tabla10[[#This Row],[N°c]]</f>
        <v>0</v>
      </c>
      <c r="I33" s="4">
        <f>Tabla10[[#This Row],[Causa]]</f>
        <v>0</v>
      </c>
      <c r="J33" s="4">
        <f>+Tabla10[[#This Row],[Consecuencias]]</f>
        <v>0</v>
      </c>
      <c r="K33" s="115"/>
      <c r="L33" s="5" t="str">
        <f t="shared" si="0"/>
        <v/>
      </c>
      <c r="M33" s="115"/>
      <c r="N33" s="5" t="str">
        <f t="shared" si="1"/>
        <v/>
      </c>
      <c r="O33" s="8" t="e">
        <f t="shared" si="2"/>
        <v>#VALUE!</v>
      </c>
      <c r="P33" s="5" t="e">
        <f t="shared" si="3"/>
        <v>#VALUE!</v>
      </c>
    </row>
    <row r="34" spans="1:16">
      <c r="A34" s="4">
        <f>Identificación!A34</f>
        <v>0</v>
      </c>
      <c r="B34" s="4">
        <f>Identificación!B34</f>
        <v>0</v>
      </c>
      <c r="C34" s="5">
        <f>Identificación!C34</f>
        <v>0</v>
      </c>
      <c r="D34" s="12">
        <f>Tabla10[[#This Row],[UF]]</f>
        <v>0</v>
      </c>
      <c r="E34" s="5">
        <f>+Tabla10[[#This Row],[Coordina]]</f>
        <v>0</v>
      </c>
      <c r="F34" s="5">
        <f>Tabla10[[#This Row],[N°e]]</f>
        <v>0</v>
      </c>
      <c r="G34" s="4">
        <f>+Tabla10[[#This Row],[Evento]]</f>
        <v>0</v>
      </c>
      <c r="H34" s="4">
        <f>Tabla10[[#This Row],[N°c]]</f>
        <v>0</v>
      </c>
      <c r="I34" s="4">
        <f>Tabla10[[#This Row],[Causa]]</f>
        <v>0</v>
      </c>
      <c r="J34" s="4">
        <f>+Tabla10[[#This Row],[Consecuencias]]</f>
        <v>0</v>
      </c>
      <c r="K34" s="115"/>
      <c r="L34" s="5" t="str">
        <f t="shared" si="0"/>
        <v/>
      </c>
      <c r="M34" s="115"/>
      <c r="N34" s="5" t="str">
        <f t="shared" si="1"/>
        <v/>
      </c>
      <c r="O34" s="8" t="e">
        <f t="shared" si="2"/>
        <v>#VALUE!</v>
      </c>
      <c r="P34" s="5" t="e">
        <f t="shared" si="3"/>
        <v>#VALUE!</v>
      </c>
    </row>
    <row r="35" spans="1:16">
      <c r="A35" s="4">
        <f>Identificación!A35</f>
        <v>0</v>
      </c>
      <c r="B35" s="4">
        <f>Identificación!B35</f>
        <v>0</v>
      </c>
      <c r="C35" s="5">
        <f>Identificación!C35</f>
        <v>0</v>
      </c>
      <c r="D35" s="13">
        <f>Tabla10[[#This Row],[UF]]</f>
        <v>0</v>
      </c>
      <c r="E35" s="5">
        <f>+Tabla10[[#This Row],[Coordina]]</f>
        <v>0</v>
      </c>
      <c r="F35" s="5">
        <f>Tabla10[[#This Row],[N°e]]</f>
        <v>0</v>
      </c>
      <c r="G35" s="4">
        <f>+Tabla10[[#This Row],[Evento]]</f>
        <v>0</v>
      </c>
      <c r="H35" s="4">
        <f>Tabla10[[#This Row],[N°c]]</f>
        <v>0</v>
      </c>
      <c r="I35" s="4">
        <f>Tabla10[[#This Row],[Causa]]</f>
        <v>0</v>
      </c>
      <c r="J35" s="4">
        <f>+Tabla10[[#This Row],[Consecuencias]]</f>
        <v>0</v>
      </c>
      <c r="K35" s="115"/>
      <c r="L35" s="5" t="str">
        <f t="shared" si="0"/>
        <v/>
      </c>
      <c r="M35" s="115"/>
      <c r="N35" s="5" t="str">
        <f t="shared" si="1"/>
        <v/>
      </c>
      <c r="O35" s="8" t="e">
        <f t="shared" si="2"/>
        <v>#VALUE!</v>
      </c>
      <c r="P35" s="5" t="e">
        <f t="shared" si="3"/>
        <v>#VALUE!</v>
      </c>
    </row>
    <row r="36" spans="1:16">
      <c r="A36" s="4">
        <f>Identificación!A36</f>
        <v>0</v>
      </c>
      <c r="B36" s="4">
        <f>Identificación!B36</f>
        <v>0</v>
      </c>
      <c r="C36" s="5">
        <f>Identificación!C36</f>
        <v>0</v>
      </c>
      <c r="D36" s="12">
        <f>Tabla10[[#This Row],[UF]]</f>
        <v>0</v>
      </c>
      <c r="E36" s="5">
        <f>+Tabla10[[#This Row],[Coordina]]</f>
        <v>0</v>
      </c>
      <c r="F36" s="5">
        <f>Tabla10[[#This Row],[N°e]]</f>
        <v>0</v>
      </c>
      <c r="G36" s="4">
        <f>+Tabla10[[#This Row],[Evento]]</f>
        <v>0</v>
      </c>
      <c r="H36" s="4">
        <f>Tabla10[[#This Row],[N°c]]</f>
        <v>0</v>
      </c>
      <c r="I36" s="4">
        <f>Tabla10[[#This Row],[Causa]]</f>
        <v>0</v>
      </c>
      <c r="J36" s="4">
        <f>+Tabla10[[#This Row],[Consecuencias]]</f>
        <v>0</v>
      </c>
      <c r="K36" s="115"/>
      <c r="L36" s="5" t="str">
        <f t="shared" si="0"/>
        <v/>
      </c>
      <c r="M36" s="115"/>
      <c r="N36" s="5" t="str">
        <f t="shared" si="1"/>
        <v/>
      </c>
      <c r="O36" s="8" t="e">
        <f t="shared" si="2"/>
        <v>#VALUE!</v>
      </c>
      <c r="P36" s="5" t="e">
        <f t="shared" si="3"/>
        <v>#VALUE!</v>
      </c>
    </row>
    <row r="37" spans="1:16">
      <c r="A37" s="4">
        <f>Identificación!A37</f>
        <v>0</v>
      </c>
      <c r="B37" s="4">
        <f>Identificación!B37</f>
        <v>0</v>
      </c>
      <c r="C37" s="5">
        <f>Identificación!C37</f>
        <v>0</v>
      </c>
      <c r="D37" s="13">
        <f>Tabla10[[#This Row],[UF]]</f>
        <v>0</v>
      </c>
      <c r="E37" s="5">
        <f>+Tabla10[[#This Row],[Coordina]]</f>
        <v>0</v>
      </c>
      <c r="F37" s="5">
        <f>Tabla10[[#This Row],[N°e]]</f>
        <v>0</v>
      </c>
      <c r="G37" s="4">
        <f>+Tabla10[[#This Row],[Evento]]</f>
        <v>0</v>
      </c>
      <c r="H37" s="4">
        <f>Tabla10[[#This Row],[N°c]]</f>
        <v>0</v>
      </c>
      <c r="I37" s="4">
        <f>Tabla10[[#This Row],[Causa]]</f>
        <v>0</v>
      </c>
      <c r="J37" s="4">
        <f>+Tabla10[[#This Row],[Consecuencias]]</f>
        <v>0</v>
      </c>
      <c r="K37" s="115"/>
      <c r="L37" s="5" t="str">
        <f t="shared" si="0"/>
        <v/>
      </c>
      <c r="M37" s="115"/>
      <c r="N37" s="5" t="str">
        <f t="shared" si="1"/>
        <v/>
      </c>
      <c r="O37" s="8" t="e">
        <f t="shared" si="2"/>
        <v>#VALUE!</v>
      </c>
      <c r="P37" s="5" t="e">
        <f t="shared" si="3"/>
        <v>#VALUE!</v>
      </c>
    </row>
    <row r="38" spans="1:16">
      <c r="A38" s="4">
        <f>Identificación!A38</f>
        <v>0</v>
      </c>
      <c r="B38" s="4">
        <f>Identificación!B38</f>
        <v>0</v>
      </c>
      <c r="C38" s="5">
        <f>Identificación!C38</f>
        <v>0</v>
      </c>
      <c r="D38" s="12">
        <f>Tabla10[[#This Row],[UF]]</f>
        <v>0</v>
      </c>
      <c r="E38" s="5">
        <f>+Tabla10[[#This Row],[Coordina]]</f>
        <v>0</v>
      </c>
      <c r="F38" s="5">
        <f>Tabla10[[#This Row],[N°e]]</f>
        <v>0</v>
      </c>
      <c r="G38" s="4">
        <f>+Tabla10[[#This Row],[Evento]]</f>
        <v>0</v>
      </c>
      <c r="H38" s="4">
        <f>Tabla10[[#This Row],[N°c]]</f>
        <v>0</v>
      </c>
      <c r="I38" s="4">
        <f>Tabla10[[#This Row],[Causa]]</f>
        <v>0</v>
      </c>
      <c r="J38" s="4">
        <f>+Tabla10[[#This Row],[Consecuencias]]</f>
        <v>0</v>
      </c>
      <c r="K38" s="115"/>
      <c r="L38" s="5" t="str">
        <f t="shared" si="0"/>
        <v/>
      </c>
      <c r="M38" s="115"/>
      <c r="N38" s="5" t="str">
        <f t="shared" si="1"/>
        <v/>
      </c>
      <c r="O38" s="8" t="e">
        <f t="shared" si="2"/>
        <v>#VALUE!</v>
      </c>
      <c r="P38" s="5" t="e">
        <f t="shared" si="3"/>
        <v>#VALUE!</v>
      </c>
    </row>
    <row r="39" spans="1:16">
      <c r="A39" s="4">
        <f>Identificación!A39</f>
        <v>0</v>
      </c>
      <c r="B39" s="4">
        <f>Identificación!B39</f>
        <v>0</v>
      </c>
      <c r="C39" s="5">
        <f>Identificación!C39</f>
        <v>0</v>
      </c>
      <c r="D39" s="13">
        <f>Tabla10[[#This Row],[UF]]</f>
        <v>0</v>
      </c>
      <c r="E39" s="5">
        <f>+Tabla10[[#This Row],[Coordina]]</f>
        <v>0</v>
      </c>
      <c r="F39" s="5">
        <f>Tabla10[[#This Row],[N°e]]</f>
        <v>0</v>
      </c>
      <c r="G39" s="4">
        <f>+Tabla10[[#This Row],[Evento]]</f>
        <v>0</v>
      </c>
      <c r="H39" s="4">
        <f>Tabla10[[#This Row],[N°c]]</f>
        <v>0</v>
      </c>
      <c r="I39" s="4">
        <f>Tabla10[[#This Row],[Causa]]</f>
        <v>0</v>
      </c>
      <c r="J39" s="4">
        <f>+Tabla10[[#This Row],[Consecuencias]]</f>
        <v>0</v>
      </c>
      <c r="K39" s="115"/>
      <c r="L39" s="5" t="str">
        <f t="shared" si="0"/>
        <v/>
      </c>
      <c r="M39" s="115"/>
      <c r="N39" s="5" t="str">
        <f t="shared" si="1"/>
        <v/>
      </c>
      <c r="O39" s="8" t="e">
        <f t="shared" si="2"/>
        <v>#VALUE!</v>
      </c>
      <c r="P39" s="5" t="e">
        <f t="shared" si="3"/>
        <v>#VALUE!</v>
      </c>
    </row>
    <row r="40" spans="1:16">
      <c r="A40" s="4">
        <f>Identificación!A40</f>
        <v>0</v>
      </c>
      <c r="B40" s="4">
        <f>Identificación!B40</f>
        <v>0</v>
      </c>
      <c r="C40" s="5">
        <f>Identificación!C40</f>
        <v>0</v>
      </c>
      <c r="D40" s="12">
        <f>Tabla10[[#This Row],[UF]]</f>
        <v>0</v>
      </c>
      <c r="E40" s="5">
        <f>+Tabla10[[#This Row],[Coordina]]</f>
        <v>0</v>
      </c>
      <c r="F40" s="5">
        <f>Tabla10[[#This Row],[N°e]]</f>
        <v>0</v>
      </c>
      <c r="G40" s="4">
        <f>+Tabla10[[#This Row],[Evento]]</f>
        <v>0</v>
      </c>
      <c r="H40" s="4">
        <f>Tabla10[[#This Row],[N°c]]</f>
        <v>0</v>
      </c>
      <c r="I40" s="4">
        <f>Tabla10[[#This Row],[Causa]]</f>
        <v>0</v>
      </c>
      <c r="J40" s="4">
        <f>+Tabla10[[#This Row],[Consecuencias]]</f>
        <v>0</v>
      </c>
      <c r="K40" s="115"/>
      <c r="L40" s="5" t="str">
        <f t="shared" si="0"/>
        <v/>
      </c>
      <c r="M40" s="115"/>
      <c r="N40" s="5" t="str">
        <f t="shared" si="1"/>
        <v/>
      </c>
      <c r="O40" s="8" t="e">
        <f t="shared" si="2"/>
        <v>#VALUE!</v>
      </c>
      <c r="P40" s="5" t="e">
        <f t="shared" si="3"/>
        <v>#VALUE!</v>
      </c>
    </row>
  </sheetData>
  <sheetProtection algorithmName="SHA-512" hashValue="vWsucgMnJ/TFSNd81zr/MrY8DHpv21kDPwKG0KU/xMlRVWv08asPTbuy1JAb+d3fRQJvvsUOoh+m0L/zUtlgLQ==" saltValue="F+5g0w5rv1T+dUfgQU7a6Q==" spinCount="100000" sheet="1" objects="1" scenarios="1" formatCells="0" formatColumns="0" formatRows="0" insertRows="0" sort="0" autoFilter="0"/>
  <mergeCells count="3">
    <mergeCell ref="K7:P7"/>
    <mergeCell ref="A7:E7"/>
    <mergeCell ref="F7:J7"/>
  </mergeCells>
  <conditionalFormatting sqref="Q10:XFD11 A41:XFD1048576 A8:C8 K12:XFD40 K11:O11 E11:J40 A1 Q1:XFD6 A10:C40 A7 A9:XFD9 E10:O10 K7:XFD8">
    <cfRule type="containsErrors" dxfId="246" priority="15">
      <formula>ISERROR(A1)</formula>
    </cfRule>
    <cfRule type="containsErrors" dxfId="245" priority="16">
      <formula>ISERROR(A1)</formula>
    </cfRule>
  </conditionalFormatting>
  <conditionalFormatting sqref="P10:P40">
    <cfRule type="containsErrors" dxfId="244" priority="3">
      <formula>ISERROR(P10)</formula>
    </cfRule>
    <cfRule type="containsText" dxfId="243" priority="4" operator="containsText" text="BAJO">
      <formula>NOT(ISERROR(SEARCH("BAJO",P10)))</formula>
    </cfRule>
    <cfRule type="containsText" dxfId="242" priority="5" operator="containsText" text="MEDIO">
      <formula>NOT(ISERROR(SEARCH("MEDIO",P10)))</formula>
    </cfRule>
    <cfRule type="containsText" dxfId="241" priority="6" operator="containsText" text="ALTO">
      <formula>NOT(ISERROR(SEARCH("ALTO",P10)))</formula>
    </cfRule>
  </conditionalFormatting>
  <printOptions horizontalCentered="1"/>
  <pageMargins left="0.70866141732283472" right="0.70866141732283472" top="0.94488188976377963" bottom="0.74803149606299213" header="0.31496062992125984" footer="0.31496062992125984"/>
  <pageSetup orientation="landscape" r:id="rId1"/>
  <headerFooter>
    <oddHeader>&amp;CSISTEMA NACIONAL DE ÁREAS DE CONSERVACIÓN
SISTEMA ESPECÍFICO DE VALORACIÓN DE RIESGOS
Análisis de Riesgos</oddHeader>
  </headerFooter>
  <ignoredErrors>
    <ignoredError sqref="O17 O10" evalError="1"/>
  </ignoredErrors>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Macros!$A$46:$A$48</xm:f>
          </x14:formula1>
          <xm:sqref>K10:K40</xm:sqref>
        </x14:dataValidation>
        <x14:dataValidation type="list" allowBlank="1" showInputMessage="1" showErrorMessage="1" xr:uid="{00000000-0002-0000-0400-000001000000}">
          <x14:formula1>
            <xm:f>Macros!$B$46:$B$48</xm:f>
          </x14:formula1>
          <xm:sqref>M10:M40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8" tint="-0.499984740745262"/>
  </sheetPr>
  <dimension ref="A1:M24"/>
  <sheetViews>
    <sheetView topLeftCell="A17" zoomScaleNormal="100" workbookViewId="0">
      <selection activeCell="E12" sqref="E12"/>
    </sheetView>
  </sheetViews>
  <sheetFormatPr baseColWidth="10" defaultColWidth="11.42578125" defaultRowHeight="12.75"/>
  <cols>
    <col min="1" max="1" width="10.7109375" style="81" customWidth="1"/>
    <col min="2" max="2" width="23.5703125" style="80" customWidth="1"/>
    <col min="3" max="3" width="150.7109375" style="2" customWidth="1"/>
    <col min="4" max="16384" width="11.42578125" style="80"/>
  </cols>
  <sheetData>
    <row r="1" spans="1:13" s="2" customFormat="1" ht="24" customHeight="1">
      <c r="A1" s="31"/>
      <c r="B1" s="50" t="s">
        <v>138</v>
      </c>
      <c r="C1" s="31"/>
      <c r="D1" s="31"/>
      <c r="E1" s="31"/>
      <c r="F1" s="31"/>
      <c r="G1" s="31"/>
      <c r="H1" s="31"/>
      <c r="I1" s="31"/>
      <c r="J1" s="31"/>
      <c r="K1" s="31"/>
      <c r="L1" s="31"/>
      <c r="M1" s="31"/>
    </row>
    <row r="2" spans="1:13" s="2" customFormat="1" ht="24" customHeight="1">
      <c r="A2" s="31"/>
      <c r="B2" s="47" t="s">
        <v>169</v>
      </c>
      <c r="C2" s="31"/>
      <c r="D2" s="31"/>
      <c r="E2" s="31"/>
      <c r="F2" s="31"/>
      <c r="G2" s="31"/>
      <c r="H2" s="31"/>
      <c r="I2" s="31"/>
      <c r="J2" s="31"/>
      <c r="K2" s="31"/>
      <c r="L2" s="31"/>
      <c r="M2" s="31"/>
    </row>
    <row r="3" spans="1:13" s="2" customFormat="1" ht="24" customHeight="1">
      <c r="A3" s="31"/>
      <c r="B3" s="83" t="s">
        <v>231</v>
      </c>
      <c r="C3" s="31"/>
      <c r="D3" s="31"/>
      <c r="E3" s="31"/>
      <c r="F3" s="31"/>
      <c r="G3" s="31"/>
      <c r="H3" s="31"/>
      <c r="I3" s="31"/>
      <c r="J3" s="31"/>
      <c r="K3" s="31"/>
      <c r="L3" s="31"/>
      <c r="M3" s="31"/>
    </row>
    <row r="4" spans="1:13" ht="13.5" thickBot="1"/>
    <row r="5" spans="1:13" ht="45" customHeight="1" thickBot="1">
      <c r="A5" s="278" t="s">
        <v>232</v>
      </c>
      <c r="B5" s="279"/>
      <c r="C5" s="280"/>
    </row>
    <row r="6" spans="1:13" ht="75.95" customHeight="1">
      <c r="A6" s="281" t="s">
        <v>301</v>
      </c>
      <c r="B6" s="282"/>
      <c r="C6" s="94" t="s">
        <v>319</v>
      </c>
    </row>
    <row r="7" spans="1:13" ht="37.9" customHeight="1">
      <c r="A7" s="87" t="s">
        <v>107</v>
      </c>
      <c r="B7" s="86" t="s">
        <v>302</v>
      </c>
      <c r="C7" s="88" t="s">
        <v>314</v>
      </c>
    </row>
    <row r="8" spans="1:13" ht="49.9" customHeight="1">
      <c r="A8" s="87" t="s">
        <v>108</v>
      </c>
      <c r="B8" s="86" t="s">
        <v>80</v>
      </c>
      <c r="C8" s="88" t="s">
        <v>313</v>
      </c>
    </row>
    <row r="9" spans="1:13" ht="50.1" customHeight="1">
      <c r="A9" s="87" t="s">
        <v>109</v>
      </c>
      <c r="B9" s="102" t="s">
        <v>325</v>
      </c>
      <c r="C9" s="88" t="s">
        <v>329</v>
      </c>
    </row>
    <row r="10" spans="1:13" ht="50.1" customHeight="1">
      <c r="A10" s="87" t="s">
        <v>110</v>
      </c>
      <c r="B10" s="86" t="s">
        <v>84</v>
      </c>
      <c r="C10" s="88" t="s">
        <v>312</v>
      </c>
    </row>
    <row r="11" spans="1:13" ht="25.15" customHeight="1">
      <c r="A11" s="87" t="s">
        <v>111</v>
      </c>
      <c r="B11" s="86" t="s">
        <v>303</v>
      </c>
      <c r="C11" s="88" t="s">
        <v>333</v>
      </c>
    </row>
    <row r="12" spans="1:13" ht="49.9" customHeight="1">
      <c r="A12" s="283" t="s">
        <v>13</v>
      </c>
      <c r="B12" s="284"/>
      <c r="C12" s="90" t="s">
        <v>260</v>
      </c>
    </row>
    <row r="13" spans="1:13" ht="25.15" customHeight="1">
      <c r="A13" s="87" t="s">
        <v>112</v>
      </c>
      <c r="B13" s="86" t="s">
        <v>81</v>
      </c>
      <c r="C13" s="88" t="s">
        <v>330</v>
      </c>
    </row>
    <row r="14" spans="1:13" ht="25.15" customHeight="1">
      <c r="A14" s="87" t="s">
        <v>113</v>
      </c>
      <c r="B14" s="86" t="s">
        <v>14</v>
      </c>
      <c r="C14" s="88" t="s">
        <v>214</v>
      </c>
    </row>
    <row r="15" spans="1:13" ht="25.15" customHeight="1">
      <c r="A15" s="87" t="s">
        <v>114</v>
      </c>
      <c r="B15" s="86" t="s">
        <v>82</v>
      </c>
      <c r="C15" s="88" t="s">
        <v>213</v>
      </c>
    </row>
    <row r="16" spans="1:13" ht="25.15" customHeight="1">
      <c r="A16" s="87" t="s">
        <v>115</v>
      </c>
      <c r="B16" s="86" t="s">
        <v>15</v>
      </c>
      <c r="C16" s="88" t="s">
        <v>215</v>
      </c>
    </row>
    <row r="17" spans="1:4" ht="25.15" customHeight="1">
      <c r="A17" s="87" t="s">
        <v>116</v>
      </c>
      <c r="B17" s="86" t="s">
        <v>16</v>
      </c>
      <c r="C17" s="88" t="s">
        <v>216</v>
      </c>
    </row>
    <row r="18" spans="1:4" ht="75" customHeight="1">
      <c r="A18" s="283" t="s">
        <v>10</v>
      </c>
      <c r="B18" s="284"/>
      <c r="C18" s="90" t="s">
        <v>217</v>
      </c>
    </row>
    <row r="19" spans="1:4" ht="100.15" customHeight="1">
      <c r="A19" s="87" t="s">
        <v>117</v>
      </c>
      <c r="B19" s="86" t="s">
        <v>218</v>
      </c>
      <c r="C19" s="88" t="s">
        <v>225</v>
      </c>
      <c r="D19" s="89"/>
    </row>
    <row r="20" spans="1:4" ht="24.95" customHeight="1">
      <c r="A20" s="87" t="s">
        <v>118</v>
      </c>
      <c r="B20" s="86" t="s">
        <v>89</v>
      </c>
      <c r="C20" s="88" t="s">
        <v>226</v>
      </c>
    </row>
    <row r="21" spans="1:4" ht="124.9" customHeight="1">
      <c r="A21" s="87" t="s">
        <v>119</v>
      </c>
      <c r="B21" s="86" t="s">
        <v>219</v>
      </c>
      <c r="C21" s="88" t="s">
        <v>227</v>
      </c>
    </row>
    <row r="22" spans="1:4" ht="49.9" customHeight="1">
      <c r="A22" s="87" t="s">
        <v>131</v>
      </c>
      <c r="B22" s="86" t="s">
        <v>90</v>
      </c>
      <c r="C22" s="88" t="s">
        <v>228</v>
      </c>
    </row>
    <row r="23" spans="1:4" ht="75" customHeight="1">
      <c r="A23" s="87" t="s">
        <v>132</v>
      </c>
      <c r="B23" s="86" t="s">
        <v>91</v>
      </c>
      <c r="C23" s="88" t="s">
        <v>229</v>
      </c>
    </row>
    <row r="24" spans="1:4" ht="49.9" customHeight="1" thickBot="1">
      <c r="A24" s="91" t="s">
        <v>134</v>
      </c>
      <c r="B24" s="92" t="s">
        <v>85</v>
      </c>
      <c r="C24" s="93" t="s">
        <v>230</v>
      </c>
    </row>
  </sheetData>
  <sheetProtection algorithmName="SHA-512" hashValue="Z+lQj9PFHFPfuDYaP6slRGyl84NVVs7DkYQUaO8o5B2u5ZRqKbBjUwevR/upJvx7j10Y2Ecwx1Sv5HmY10jAAA==" saltValue="u6dzLIcb8mYiB3N9j1wkPw==" spinCount="100000" sheet="1" objects="1" scenarios="1"/>
  <mergeCells count="4">
    <mergeCell ref="A5:C5"/>
    <mergeCell ref="A6:B6"/>
    <mergeCell ref="A18:B18"/>
    <mergeCell ref="A12:B12"/>
  </mergeCells>
  <printOptions horizontalCentered="1"/>
  <pageMargins left="0" right="0" top="0.74803149606299213" bottom="0.74803149606299213" header="0.31496062992125984" footer="0.31496062992125984"/>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theme="6" tint="-0.499984740745262"/>
  </sheetPr>
  <dimension ref="A1:Q40"/>
  <sheetViews>
    <sheetView showGridLines="0" showZeros="0" topLeftCell="G10" zoomScale="120" zoomScaleNormal="120" workbookViewId="0">
      <selection activeCell="N23" sqref="N23"/>
    </sheetView>
  </sheetViews>
  <sheetFormatPr baseColWidth="10" defaultColWidth="11.42578125" defaultRowHeight="37.9" customHeight="1"/>
  <cols>
    <col min="1" max="1" width="10.7109375" style="4" customWidth="1"/>
    <col min="2" max="2" width="45.5703125" style="4" customWidth="1"/>
    <col min="3" max="3" width="19.7109375" style="4" bestFit="1" customWidth="1"/>
    <col min="4" max="4" width="16.5703125" style="5" customWidth="1"/>
    <col min="5" max="5" width="14.42578125" style="5" customWidth="1"/>
    <col min="6" max="6" width="4.7109375" style="5" customWidth="1"/>
    <col min="7" max="7" width="25.7109375" style="4" customWidth="1"/>
    <col min="8" max="8" width="9.140625" style="4" customWidth="1"/>
    <col min="9" max="10" width="25.7109375" style="4" customWidth="1"/>
    <col min="11" max="11" width="20.7109375" style="5" customWidth="1"/>
    <col min="12" max="12" width="20.7109375" style="6" customWidth="1"/>
    <col min="13" max="13" width="4.7109375" style="7" customWidth="1"/>
    <col min="14" max="14" width="20.7109375" style="6" customWidth="1"/>
    <col min="15" max="15" width="5" style="6" customWidth="1"/>
    <col min="16" max="16" width="5.7109375" style="7" customWidth="1"/>
    <col min="17" max="17" width="83" style="4" customWidth="1"/>
    <col min="18" max="16384" width="11.42578125" style="4"/>
  </cols>
  <sheetData>
    <row r="1" spans="1:17" ht="37.9" customHeight="1">
      <c r="A1" s="38"/>
      <c r="B1" s="50" t="s">
        <v>138</v>
      </c>
      <c r="C1" s="38"/>
      <c r="D1" s="38"/>
      <c r="E1" s="38"/>
      <c r="F1" s="38"/>
      <c r="G1" s="38"/>
      <c r="H1" s="38"/>
      <c r="I1" s="38"/>
      <c r="J1" s="38"/>
      <c r="K1" s="38"/>
      <c r="L1" s="38"/>
      <c r="M1" s="38"/>
      <c r="N1" s="38"/>
      <c r="O1" s="38"/>
      <c r="P1" s="38"/>
      <c r="Q1" s="39"/>
    </row>
    <row r="2" spans="1:17" ht="37.9" customHeight="1">
      <c r="A2" s="40"/>
      <c r="B2" s="47" t="s">
        <v>169</v>
      </c>
      <c r="C2" s="40"/>
      <c r="D2" s="40"/>
      <c r="E2" s="40"/>
      <c r="F2" s="40"/>
      <c r="G2" s="40"/>
      <c r="H2" s="40"/>
      <c r="I2" s="40"/>
      <c r="J2" s="40"/>
      <c r="K2" s="40"/>
      <c r="L2" s="40"/>
      <c r="M2" s="40"/>
      <c r="N2" s="40"/>
      <c r="O2" s="40"/>
      <c r="P2" s="40"/>
      <c r="Q2" s="41"/>
    </row>
    <row r="3" spans="1:17" ht="37.9" customHeight="1">
      <c r="A3" s="40"/>
      <c r="B3" s="84" t="s">
        <v>205</v>
      </c>
      <c r="C3" s="40"/>
      <c r="D3" s="40"/>
      <c r="E3" s="40"/>
      <c r="F3" s="40"/>
      <c r="G3" s="40"/>
      <c r="H3" s="40"/>
      <c r="I3" s="40"/>
      <c r="J3" s="40"/>
      <c r="K3" s="40"/>
      <c r="L3" s="40"/>
      <c r="M3" s="40"/>
      <c r="N3" s="40"/>
      <c r="O3" s="40"/>
      <c r="P3" s="40"/>
      <c r="Q3" s="41"/>
    </row>
    <row r="4" spans="1:17" ht="27" customHeight="1">
      <c r="A4" s="40"/>
      <c r="B4" s="45"/>
      <c r="C4" s="40"/>
      <c r="D4" s="40"/>
      <c r="E4" s="40"/>
      <c r="F4" s="40"/>
      <c r="G4" s="40"/>
      <c r="H4" s="40"/>
      <c r="I4" s="40"/>
      <c r="J4" s="40"/>
      <c r="K4" s="40"/>
      <c r="L4" s="40"/>
      <c r="M4" s="40"/>
      <c r="N4" s="40"/>
      <c r="O4" s="40"/>
      <c r="P4" s="40"/>
      <c r="Q4" s="41"/>
    </row>
    <row r="5" spans="1:17" ht="27" customHeight="1">
      <c r="A5" s="40"/>
      <c r="B5" s="46"/>
      <c r="C5" s="40"/>
      <c r="D5" s="40"/>
      <c r="E5" s="40"/>
      <c r="F5" s="40"/>
      <c r="G5" s="40"/>
      <c r="H5" s="40"/>
      <c r="I5" s="51"/>
      <c r="J5" s="40"/>
      <c r="K5" s="40"/>
      <c r="L5" s="40"/>
      <c r="M5" s="40"/>
      <c r="N5" s="40"/>
      <c r="O5" s="40"/>
      <c r="P5" s="40"/>
      <c r="Q5" s="41"/>
    </row>
    <row r="6" spans="1:17" ht="26.25" customHeight="1" thickBot="1">
      <c r="A6" s="40"/>
      <c r="B6" s="46"/>
      <c r="C6" s="40"/>
      <c r="D6" s="40"/>
      <c r="E6" s="40"/>
      <c r="F6" s="40"/>
      <c r="G6" s="40"/>
      <c r="H6" s="40"/>
      <c r="I6" s="40"/>
      <c r="J6" s="40"/>
      <c r="K6" s="40"/>
      <c r="L6" s="42"/>
      <c r="M6" s="42"/>
      <c r="N6" s="42"/>
      <c r="O6" s="42"/>
      <c r="P6" s="42"/>
      <c r="Q6" s="43"/>
    </row>
    <row r="7" spans="1:17" s="18" customFormat="1" ht="37.9" customHeight="1" thickTop="1" thickBot="1">
      <c r="A7" s="287" t="s">
        <v>301</v>
      </c>
      <c r="B7" s="288"/>
      <c r="C7" s="288"/>
      <c r="D7" s="288"/>
      <c r="E7" s="289"/>
      <c r="F7" s="288" t="s">
        <v>10</v>
      </c>
      <c r="G7" s="288"/>
      <c r="H7" s="288"/>
      <c r="I7" s="288"/>
      <c r="J7" s="288"/>
      <c r="K7" s="289"/>
      <c r="L7" s="285" t="s">
        <v>11</v>
      </c>
      <c r="M7" s="285"/>
      <c r="N7" s="285"/>
      <c r="O7" s="285"/>
      <c r="P7" s="285"/>
      <c r="Q7" s="286"/>
    </row>
    <row r="8" spans="1:17" s="18" customFormat="1" ht="37.9" customHeight="1">
      <c r="A8" s="198" t="s">
        <v>107</v>
      </c>
      <c r="B8" s="197" t="s">
        <v>108</v>
      </c>
      <c r="C8" s="197" t="s">
        <v>109</v>
      </c>
      <c r="D8" s="197" t="s">
        <v>110</v>
      </c>
      <c r="E8" s="202" t="s">
        <v>111</v>
      </c>
      <c r="F8" s="192" t="s">
        <v>112</v>
      </c>
      <c r="G8" s="192" t="s">
        <v>113</v>
      </c>
      <c r="H8" s="192" t="s">
        <v>114</v>
      </c>
      <c r="I8" s="192" t="s">
        <v>115</v>
      </c>
      <c r="J8" s="192" t="s">
        <v>116</v>
      </c>
      <c r="K8" s="193" t="s">
        <v>117</v>
      </c>
      <c r="L8" s="21" t="s">
        <v>118</v>
      </c>
      <c r="M8" s="21" t="s">
        <v>119</v>
      </c>
      <c r="N8" s="21" t="s">
        <v>131</v>
      </c>
      <c r="O8" s="21" t="s">
        <v>132</v>
      </c>
      <c r="P8" s="21" t="s">
        <v>134</v>
      </c>
      <c r="Q8" s="27" t="s">
        <v>332</v>
      </c>
    </row>
    <row r="9" spans="1:17" s="20" customFormat="1" ht="37.9" customHeight="1" thickBot="1">
      <c r="A9" s="199" t="s">
        <v>302</v>
      </c>
      <c r="B9" s="200" t="s">
        <v>80</v>
      </c>
      <c r="C9" s="201" t="s">
        <v>325</v>
      </c>
      <c r="D9" s="201" t="s">
        <v>327</v>
      </c>
      <c r="E9" s="203" t="s">
        <v>340</v>
      </c>
      <c r="F9" s="194" t="s">
        <v>81</v>
      </c>
      <c r="G9" s="194" t="s">
        <v>14</v>
      </c>
      <c r="H9" s="194" t="s">
        <v>82</v>
      </c>
      <c r="I9" s="194" t="s">
        <v>15</v>
      </c>
      <c r="J9" s="194" t="s">
        <v>16</v>
      </c>
      <c r="K9" s="195" t="s">
        <v>85</v>
      </c>
      <c r="L9" s="29" t="s">
        <v>238</v>
      </c>
      <c r="M9" s="28" t="s">
        <v>97</v>
      </c>
      <c r="N9" s="29" t="s">
        <v>93</v>
      </c>
      <c r="O9" s="29" t="s">
        <v>98</v>
      </c>
      <c r="P9" s="28" t="s">
        <v>91</v>
      </c>
      <c r="Q9" s="30" t="s">
        <v>99</v>
      </c>
    </row>
    <row r="10" spans="1:17" ht="121.9" customHeight="1">
      <c r="A10" s="4">
        <f>Tabla82[[#This Row],[Año]]</f>
        <v>2025</v>
      </c>
      <c r="B10" s="4" t="str">
        <f>Tabla82[[#This Row],[Tarea]]</f>
        <v>Diseño e implementación de la plataforma la gestión de la información generada a partir de la aplicación de los protocolos del monitoreo ecológico del SINAC.</v>
      </c>
      <c r="C10" s="5">
        <f>Tabla82[[#This Row],[AC / SE / Equipo Multidiciplinario]]</f>
        <v>0</v>
      </c>
      <c r="D10" s="14">
        <f>Tabla82[[#This Row],[Unidad Funcional]]</f>
        <v>0</v>
      </c>
      <c r="E10" s="5">
        <f>Tabla82[[#This Row],[Coordina]]</f>
        <v>0</v>
      </c>
      <c r="F10" s="5">
        <f>Tabla82[[#This Row],[N°e]]</f>
        <v>1</v>
      </c>
      <c r="G10" s="4" t="str">
        <f>+Tabla82[[#This Row],[Evento]]</f>
        <v>Que no se haya gestionado el involucramiento de los actores competentes desde el inicio del proyecto</v>
      </c>
      <c r="H10" s="5">
        <f>Tabla82[[#This Row],[N°c]]</f>
        <v>1</v>
      </c>
      <c r="I10" s="4" t="str">
        <f>+Tabla82[[#This Row],[Causa]]</f>
        <v>Los lineamientos establecidos por TI para la elaboración de plataformas no consideran los criterios técnicos en conservación de la biodiversidad necesarios (armonización de criterios técnicos en tecnología de la información y conservación)</v>
      </c>
      <c r="J10" s="4" t="str">
        <f>+Tabla82[[#This Row],[Consecuencias]]</f>
        <v xml:space="preserve">Atraso en la implementación del proyecto </v>
      </c>
      <c r="K10" s="5" t="str">
        <f>+Tabla104[[#This Row],[Grado Exposición]]</f>
        <v>ALTO</v>
      </c>
      <c r="L10" s="115" t="s">
        <v>95</v>
      </c>
      <c r="M10" s="5">
        <f>IF(L10="MUCHO",3,IF(L10="POCO",2,IF(L10="NADA",1,"")))</f>
        <v>2</v>
      </c>
      <c r="N10" s="115" t="s">
        <v>95</v>
      </c>
      <c r="O10" s="5">
        <f t="shared" ref="O10:O40" si="0">IF(N10="MUCHO",3,IF(N10="POCO",2,IF(N10="NADA",1,"")))</f>
        <v>2</v>
      </c>
      <c r="P10" s="10">
        <f>+Tabla1045[[#This Row],[P2]]*Tabla1045[[#This Row],[P1]]</f>
        <v>4</v>
      </c>
      <c r="Q10" s="4" t="str">
        <f t="shared" ref="Q10:Q40" si="1">IF(AND(K10="ALTO")*OR(P10=1,P10=2,P10=3,P10=4),"Transfiero el Riesgo al Nivel Superior",IF(AND(K10="ALTO")*OR(P10=6,P10=9),"Administro el Riesgo e Informo al Superior",IF(AND(K10="MEDIO")*OR(P10=1,P10=2),"Administro el Riesgo e Informo al Superior",IF(AND(K10="MEDIO")*OR(P10=3,P10=4,P10=6,P10=9),"Administro el Riesgo Mediante Acción de Mitigación",IF(K10="BAJO","Acepto el Riesgo  Desarrollo Acciones de Monitoreo del Mismo","")))))</f>
        <v>Transfiero el Riesgo al Nivel Superior</v>
      </c>
    </row>
    <row r="11" spans="1:17" ht="84.6" customHeight="1">
      <c r="A11" s="4">
        <f>Tabla82[[#This Row],[Año]]</f>
        <v>0</v>
      </c>
      <c r="B11" s="4">
        <f>Tabla82[[#This Row],[Tarea]]</f>
        <v>0</v>
      </c>
      <c r="C11" s="5">
        <f>Tabla82[[#This Row],[AC / SE / Equipo Multidiciplinario]]</f>
        <v>0</v>
      </c>
      <c r="D11" s="15">
        <f>Tabla82[[#This Row],[Unidad Funcional]]</f>
        <v>0</v>
      </c>
      <c r="E11" s="5">
        <f>Tabla82[[#This Row],[Coordina]]</f>
        <v>0</v>
      </c>
      <c r="F11" s="5">
        <f>Tabla82[[#This Row],[N°e]]</f>
        <v>1</v>
      </c>
      <c r="G11" s="4" t="str">
        <f>+Tabla82[[#This Row],[Evento]]</f>
        <v>Que no se haya gestionado el involucramiento de los actores competentes desde el inicio del proyecto</v>
      </c>
      <c r="H11" s="4">
        <f>Tabla82[[#This Row],[N°c]]</f>
        <v>1</v>
      </c>
      <c r="I11" s="4" t="str">
        <f>+Tabla82[[#This Row],[Causa]]</f>
        <v>Desconocimiento de todos los lineamientos de tecnología de la información por parte de todos los actores involucrados</v>
      </c>
      <c r="J11" s="4" t="str">
        <f>+Tabla82[[#This Row],[Consecuencias]]</f>
        <v>No se cuente al final con el producto esperado y no se pueda implementar la plataforma</v>
      </c>
      <c r="K11" s="5" t="str">
        <f>+Tabla104[[#This Row],[Grado Exposición]]</f>
        <v>ALTO</v>
      </c>
      <c r="L11" s="115" t="s">
        <v>95</v>
      </c>
      <c r="M11" s="5">
        <f t="shared" ref="M11:M40" si="2">IF(L11="MUCHO",3,IF(L11="POCO",2,IF(L11="NADA",1,"")))</f>
        <v>2</v>
      </c>
      <c r="N11" s="115" t="s">
        <v>95</v>
      </c>
      <c r="O11" s="5">
        <f t="shared" si="0"/>
        <v>2</v>
      </c>
      <c r="P11" s="10">
        <f>+Tabla1045[[#This Row],[P2]]*Tabla1045[[#This Row],[P1]]</f>
        <v>4</v>
      </c>
      <c r="Q11" s="4" t="str">
        <f t="shared" si="1"/>
        <v>Transfiero el Riesgo al Nivel Superior</v>
      </c>
    </row>
    <row r="12" spans="1:17" ht="37.9" customHeight="1">
      <c r="A12" s="4">
        <f>Tabla82[[#This Row],[Año]]</f>
        <v>0</v>
      </c>
      <c r="B12" s="4">
        <f>Tabla82[[#This Row],[Tarea]]</f>
        <v>0</v>
      </c>
      <c r="C12" s="5">
        <f>Tabla82[[#This Row],[AC / SE / Equipo Multidiciplinario]]</f>
        <v>0</v>
      </c>
      <c r="D12" s="14">
        <f>Tabla82[[#This Row],[Unidad Funcional]]</f>
        <v>0</v>
      </c>
      <c r="E12" s="5">
        <f>Tabla82[[#This Row],[Coordina]]</f>
        <v>0</v>
      </c>
      <c r="F12" s="5">
        <f>Tabla82[[#This Row],[N°e]]</f>
        <v>1</v>
      </c>
      <c r="G12" s="4" t="str">
        <f>+Tabla82[[#This Row],[Evento]]</f>
        <v>Que no se haya gestionado el involucramiento de los actores competentes desde el inicio del proyecto</v>
      </c>
      <c r="H12" s="196">
        <f>Tabla82[[#This Row],[N°c]]</f>
        <v>2</v>
      </c>
      <c r="I12" s="4" t="str">
        <f>+Tabla82[[#This Row],[Causa]]</f>
        <v>Desconocimiento de todos los lineamientos de tecnología de la información por parte de todos los actores involucrados</v>
      </c>
      <c r="J12" s="4" t="str">
        <f>+Tabla82[[#This Row],[Consecuencias]]</f>
        <v>Que la plataforma no se hospede en los servidores de SINAC</v>
      </c>
      <c r="K12" s="5" t="str">
        <f>+Tabla104[[#This Row],[Grado Exposición]]</f>
        <v>ALTO</v>
      </c>
      <c r="L12" s="115" t="s">
        <v>96</v>
      </c>
      <c r="M12" s="5">
        <f t="shared" si="2"/>
        <v>1</v>
      </c>
      <c r="N12" s="115" t="s">
        <v>96</v>
      </c>
      <c r="O12" s="5">
        <f t="shared" si="0"/>
        <v>1</v>
      </c>
      <c r="P12" s="10">
        <f>+Tabla1045[[#This Row],[P2]]*Tabla1045[[#This Row],[P1]]</f>
        <v>1</v>
      </c>
      <c r="Q12" s="4" t="str">
        <f t="shared" si="1"/>
        <v>Transfiero el Riesgo al Nivel Superior</v>
      </c>
    </row>
    <row r="13" spans="1:17" ht="37.9" customHeight="1">
      <c r="A13" s="4">
        <f>Tabla82[[#This Row],[Año]]</f>
        <v>0</v>
      </c>
      <c r="B13" s="4">
        <f>Tabla82[[#This Row],[Tarea]]</f>
        <v>0</v>
      </c>
      <c r="C13" s="5">
        <f>Tabla82[[#This Row],[AC / SE / Equipo Multidiciplinario]]</f>
        <v>0</v>
      </c>
      <c r="D13" s="15">
        <f>Tabla82[[#This Row],[Unidad Funcional]]</f>
        <v>0</v>
      </c>
      <c r="E13" s="5">
        <f>Tabla82[[#This Row],[Coordina]]</f>
        <v>0</v>
      </c>
      <c r="F13" s="5">
        <f>Tabla82[[#This Row],[N°e]]</f>
        <v>1</v>
      </c>
      <c r="G13" s="4" t="str">
        <f>+Tabla82[[#This Row],[Evento]]</f>
        <v>Que no se haya gestionado el involucramiento de los actores competentes desde el inicio del proyecto</v>
      </c>
      <c r="H13" s="4">
        <f>Tabla82[[#This Row],[N°c]]</f>
        <v>3</v>
      </c>
      <c r="I13" s="4" t="str">
        <f>+Tabla82[[#This Row],[Causa]]</f>
        <v>Desconocimiento de todos los lineamientos de tecnología de la información por parte de todos los actores involucrados</v>
      </c>
      <c r="J13" s="4" t="str">
        <f>+Tabla82[[#This Row],[Consecuencias]]</f>
        <v xml:space="preserve">Afectación de la imagen y pérdida de confianza ante las agencias cooperantes externas del SINAC </v>
      </c>
      <c r="K13" s="5" t="str">
        <f>+Tabla104[[#This Row],[Grado Exposición]]</f>
        <v>ALTO</v>
      </c>
      <c r="L13" s="115" t="s">
        <v>95</v>
      </c>
      <c r="M13" s="5">
        <f t="shared" si="2"/>
        <v>2</v>
      </c>
      <c r="N13" s="115" t="s">
        <v>95</v>
      </c>
      <c r="O13" s="5">
        <f t="shared" si="0"/>
        <v>2</v>
      </c>
      <c r="P13" s="10">
        <f>+Tabla1045[[#This Row],[P2]]*Tabla1045[[#This Row],[P1]]</f>
        <v>4</v>
      </c>
      <c r="Q13" s="4" t="str">
        <f t="shared" si="1"/>
        <v>Transfiero el Riesgo al Nivel Superior</v>
      </c>
    </row>
    <row r="14" spans="1:17" ht="78" customHeight="1">
      <c r="A14" s="4">
        <f>Tabla82[[#This Row],[Año]]</f>
        <v>0</v>
      </c>
      <c r="B14" s="4">
        <f>Tabla82[[#This Row],[Tarea]]</f>
        <v>0</v>
      </c>
      <c r="C14" s="5">
        <f>Tabla82[[#This Row],[AC / SE / Equipo Multidiciplinario]]</f>
        <v>0</v>
      </c>
      <c r="D14" s="14">
        <f>Tabla82[[#This Row],[Unidad Funcional]]</f>
        <v>0</v>
      </c>
      <c r="E14" s="5">
        <f>Tabla82[[#This Row],[Coordina]]</f>
        <v>0</v>
      </c>
      <c r="F14" s="5">
        <f>Tabla82[[#This Row],[N°e]]</f>
        <v>1</v>
      </c>
      <c r="G14" s="4" t="str">
        <f>+Tabla82[[#This Row],[Evento]]</f>
        <v>Que no se haya gestionado el involucramiento de los actores competentes desde el inicio del proyecto</v>
      </c>
      <c r="H14" s="4">
        <f>Tabla82[[#This Row],[N°c]]</f>
        <v>4</v>
      </c>
      <c r="I14" s="4" t="str">
        <f>+Tabla82[[#This Row],[Causa]]</f>
        <v>Desconocimiento de todos los lineamientos de tecnología de la información por parte de todos los actores involucrados</v>
      </c>
      <c r="J14" s="4" t="str">
        <f>+Tabla82[[#This Row],[Consecuencias]]</f>
        <v>Que el contrato establecido con la empresa contenga errores involuntarios y la empresa decida rescindir del contrato y no se concluya el proyecto</v>
      </c>
      <c r="K14" s="5" t="str">
        <f>+Tabla104[[#This Row],[Grado Exposición]]</f>
        <v>MEDIO</v>
      </c>
      <c r="L14" s="115" t="s">
        <v>95</v>
      </c>
      <c r="M14" s="5">
        <f t="shared" si="2"/>
        <v>2</v>
      </c>
      <c r="N14" s="115" t="s">
        <v>95</v>
      </c>
      <c r="O14" s="5">
        <f t="shared" si="0"/>
        <v>2</v>
      </c>
      <c r="P14" s="10">
        <f>+Tabla1045[[#This Row],[P2]]*Tabla1045[[#This Row],[P1]]</f>
        <v>4</v>
      </c>
      <c r="Q14" s="4" t="str">
        <f t="shared" si="1"/>
        <v>Administro el Riesgo Mediante Acción de Mitigación</v>
      </c>
    </row>
    <row r="15" spans="1:17" ht="75.599999999999994" customHeight="1">
      <c r="A15" s="4">
        <f>Tabla82[[#This Row],[Año]]</f>
        <v>0</v>
      </c>
      <c r="B15" s="4">
        <f>Tabla82[[#This Row],[Tarea]]</f>
        <v>0</v>
      </c>
      <c r="C15" s="5">
        <f>Tabla82[[#This Row],[AC / SE / Equipo Multidiciplinario]]</f>
        <v>0</v>
      </c>
      <c r="D15" s="15">
        <f>Tabla82[[#This Row],[Unidad Funcional]]</f>
        <v>0</v>
      </c>
      <c r="E15" s="5">
        <f>Tabla82[[#This Row],[Coordina]]</f>
        <v>0</v>
      </c>
      <c r="F15" s="5">
        <f>Tabla82[[#This Row],[N°e]]</f>
        <v>1</v>
      </c>
      <c r="G15" s="4" t="str">
        <f>+Tabla82[[#This Row],[Evento]]</f>
        <v>Que no se haya gestionado el involucramiento de los actores competentes desde el inicio del proyecto</v>
      </c>
      <c r="H15" s="4">
        <f>Tabla82[[#This Row],[N°c]]</f>
        <v>5</v>
      </c>
      <c r="I15" s="4" t="str">
        <f>+Tabla82[[#This Row],[Causa]]</f>
        <v>Desconocimiento de todos los lineamientos de tecnología de la información por parte de todos los actores involucrados</v>
      </c>
      <c r="J15" s="4" t="str">
        <f>+Tabla82[[#This Row],[Consecuencias]]</f>
        <v>Aumento en los costos del proyecto que no se pueden asumir por las partes</v>
      </c>
      <c r="K15" s="5" t="str">
        <f>+Tabla104[[#This Row],[Grado Exposición]]</f>
        <v>MEDIO</v>
      </c>
      <c r="L15" s="115" t="s">
        <v>95</v>
      </c>
      <c r="M15" s="5">
        <f t="shared" si="2"/>
        <v>2</v>
      </c>
      <c r="N15" s="115" t="s">
        <v>95</v>
      </c>
      <c r="O15" s="5">
        <f t="shared" si="0"/>
        <v>2</v>
      </c>
      <c r="P15" s="10">
        <f>+Tabla1045[[#This Row],[P2]]*Tabla1045[[#This Row],[P1]]</f>
        <v>4</v>
      </c>
      <c r="Q15" s="4" t="str">
        <f t="shared" si="1"/>
        <v>Administro el Riesgo Mediante Acción de Mitigación</v>
      </c>
    </row>
    <row r="16" spans="1:17" ht="84" customHeight="1">
      <c r="A16" s="4">
        <f>Tabla82[[#This Row],[Año]]</f>
        <v>0</v>
      </c>
      <c r="B16" s="4">
        <f>Tabla82[[#This Row],[Tarea]]</f>
        <v>0</v>
      </c>
      <c r="C16" s="5">
        <f>Tabla82[[#This Row],[AC / SE / Equipo Multidiciplinario]]</f>
        <v>0</v>
      </c>
      <c r="D16" s="14">
        <f>Tabla82[[#This Row],[Unidad Funcional]]</f>
        <v>0</v>
      </c>
      <c r="E16" s="5">
        <f>Tabla82[[#This Row],[Coordina]]</f>
        <v>0</v>
      </c>
      <c r="F16" s="5">
        <f>Tabla82[[#This Row],[N°e]]</f>
        <v>1</v>
      </c>
      <c r="G16" s="4" t="str">
        <f>+Tabla82[[#This Row],[Evento]]</f>
        <v>Que no se haya gestionado el involucramiento de los actores competentes desde el inicio del proyecto</v>
      </c>
      <c r="H16" s="4">
        <f>Tabla82[[#This Row],[N°c]]</f>
        <v>6</v>
      </c>
      <c r="I16" s="4" t="str">
        <f>+Tabla82[[#This Row],[Causa]]</f>
        <v>Desconocimiento de todos los lineamientos de tecnología de la información por parte de todos los actores involucrados</v>
      </c>
      <c r="J16" s="4" t="str">
        <f>+Tabla82[[#This Row],[Consecuencias]]</f>
        <v xml:space="preserve">Que la plataforma diseñada no cumpla con las normas de seguridad, soporte y mantenimiento así como que no se tenga lineación estratégica </v>
      </c>
      <c r="K16" s="5" t="str">
        <f>+Tabla104[[#This Row],[Grado Exposición]]</f>
        <v>BAJO</v>
      </c>
      <c r="L16" s="115" t="s">
        <v>96</v>
      </c>
      <c r="M16" s="5">
        <f t="shared" si="2"/>
        <v>1</v>
      </c>
      <c r="N16" s="115" t="s">
        <v>95</v>
      </c>
      <c r="O16" s="5">
        <f t="shared" si="0"/>
        <v>2</v>
      </c>
      <c r="P16" s="10">
        <f>+Tabla1045[[#This Row],[P2]]*Tabla1045[[#This Row],[P1]]</f>
        <v>2</v>
      </c>
      <c r="Q16" s="4" t="str">
        <f t="shared" si="1"/>
        <v>Acepto el Riesgo  Desarrollo Acciones de Monitoreo del Mismo</v>
      </c>
    </row>
    <row r="17" spans="1:17" ht="88.9" customHeight="1">
      <c r="A17" s="4">
        <f>Tabla82[[#This Row],[Año]]</f>
        <v>0</v>
      </c>
      <c r="B17" s="4">
        <f>Tabla82[[#This Row],[Tarea]]</f>
        <v>0</v>
      </c>
      <c r="C17" s="5">
        <f>Tabla82[[#This Row],[AC / SE / Equipo Multidiciplinario]]</f>
        <v>0</v>
      </c>
      <c r="D17" s="15">
        <f>Tabla82[[#This Row],[Unidad Funcional]]</f>
        <v>0</v>
      </c>
      <c r="E17" s="5">
        <f>Tabla82[[#This Row],[Coordina]]</f>
        <v>0</v>
      </c>
      <c r="F17" s="5">
        <f>Tabla82[[#This Row],[N°e]]</f>
        <v>2</v>
      </c>
      <c r="G17" s="4" t="str">
        <f>+Tabla82[[#This Row],[Evento]]</f>
        <v>Una inadecuada planificación en la institución que no propicia la integralidad de los procesos</v>
      </c>
      <c r="H17" s="4">
        <f>Tabla82[[#This Row],[N°c]]</f>
        <v>1</v>
      </c>
      <c r="I17" s="4" t="str">
        <f>+Tabla82[[#This Row],[Causa]]</f>
        <v>Falta de claridad a lo interno del SINAC en los requerimientos de funcionalidad para los proyectos que promueven la gestión de la información para la toma de decisiones</v>
      </c>
      <c r="J17" s="4" t="str">
        <f>+Tabla82[[#This Row],[Consecuencias]]</f>
        <v>No se cuente con información confiable para la toma de decisiones</v>
      </c>
      <c r="K17" s="5" t="str">
        <f>+Tabla104[[#This Row],[Grado Exposición]]</f>
        <v>ALTO</v>
      </c>
      <c r="L17" s="115" t="s">
        <v>94</v>
      </c>
      <c r="M17" s="5">
        <f t="shared" si="2"/>
        <v>3</v>
      </c>
      <c r="N17" s="115" t="s">
        <v>95</v>
      </c>
      <c r="O17" s="5">
        <f t="shared" si="0"/>
        <v>2</v>
      </c>
      <c r="P17" s="10">
        <f>+Tabla1045[[#This Row],[P2]]*Tabla1045[[#This Row],[P1]]</f>
        <v>6</v>
      </c>
      <c r="Q17" s="4" t="str">
        <f t="shared" si="1"/>
        <v>Administro el Riesgo e Informo al Superior</v>
      </c>
    </row>
    <row r="18" spans="1:17" ht="90" customHeight="1">
      <c r="A18" s="4">
        <f>Tabla82[[#This Row],[Año]]</f>
        <v>0</v>
      </c>
      <c r="B18" s="4">
        <f>Tabla82[[#This Row],[Tarea]]</f>
        <v>0</v>
      </c>
      <c r="C18" s="5">
        <f>Tabla82[[#This Row],[AC / SE / Equipo Multidiciplinario]]</f>
        <v>0</v>
      </c>
      <c r="D18" s="14">
        <f>Tabla82[[#This Row],[Unidad Funcional]]</f>
        <v>0</v>
      </c>
      <c r="E18" s="5">
        <f>Tabla82[[#This Row],[Coordina]]</f>
        <v>0</v>
      </c>
      <c r="F18" s="5">
        <f>Tabla82[[#This Row],[N°e]]</f>
        <v>2</v>
      </c>
      <c r="G18" s="4" t="str">
        <f>+Tabla82[[#This Row],[Evento]]</f>
        <v>Una inadecuada planificación en la institución que no propicia la integralidad de los procesos</v>
      </c>
      <c r="H18" s="4">
        <f>Tabla82[[#This Row],[N°c]]</f>
        <v>2</v>
      </c>
      <c r="I18" s="4" t="str">
        <f>+Tabla82[[#This Row],[Causa]]</f>
        <v>Falta de claridad a lo interno del SINAC en los requerimientos de funcionalidad para los proyectos que promueven la gestión de la información para la toma de decisiones</v>
      </c>
      <c r="J18" s="4" t="str">
        <f>+Tabla82[[#This Row],[Consecuencias]]</f>
        <v xml:space="preserve">Se puede llegar a incumplir con los compromisos nacionales e internacionales adquiridos </v>
      </c>
      <c r="K18" s="5" t="str">
        <f>+Tabla104[[#This Row],[Grado Exposición]]</f>
        <v>ALTO</v>
      </c>
      <c r="L18" s="115" t="s">
        <v>95</v>
      </c>
      <c r="M18" s="5">
        <f t="shared" si="2"/>
        <v>2</v>
      </c>
      <c r="N18" s="115" t="s">
        <v>95</v>
      </c>
      <c r="O18" s="5">
        <f t="shared" si="0"/>
        <v>2</v>
      </c>
      <c r="P18" s="10">
        <f>+Tabla1045[[#This Row],[P2]]*Tabla1045[[#This Row],[P1]]</f>
        <v>4</v>
      </c>
      <c r="Q18" s="4" t="str">
        <f t="shared" si="1"/>
        <v>Transfiero el Riesgo al Nivel Superior</v>
      </c>
    </row>
    <row r="19" spans="1:17" ht="97.9" customHeight="1">
      <c r="A19" s="4">
        <f>Tabla82[[#This Row],[Año]]</f>
        <v>0</v>
      </c>
      <c r="B19" s="4">
        <f>Tabla82[[#This Row],[Tarea]]</f>
        <v>0</v>
      </c>
      <c r="C19" s="5">
        <f>Tabla82[[#This Row],[AC / SE / Equipo Multidiciplinario]]</f>
        <v>0</v>
      </c>
      <c r="D19" s="15">
        <f>Tabla82[[#This Row],[Unidad Funcional]]</f>
        <v>0</v>
      </c>
      <c r="E19" s="5">
        <f>Tabla82[[#This Row],[Coordina]]</f>
        <v>0</v>
      </c>
      <c r="F19" s="5">
        <f>Tabla82[[#This Row],[N°e]]</f>
        <v>2</v>
      </c>
      <c r="G19" s="4" t="str">
        <f>+Tabla82[[#This Row],[Evento]]</f>
        <v>Una inadecuada planificación en la institución que no propicia la integralidad de los procesos</v>
      </c>
      <c r="H19" s="4">
        <f>Tabla82[[#This Row],[N°c]]</f>
        <v>3</v>
      </c>
      <c r="I19" s="4" t="str">
        <f>+Tabla82[[#This Row],[Causa]]</f>
        <v>Falta de claridad a lo interno del SINAC en los requerimientos de funcionalidad para los proyectos que promueven la gestión de la información para la toma de decisiones</v>
      </c>
      <c r="J19" s="4" t="str">
        <f>+Tabla82[[#This Row],[Consecuencias]]</f>
        <v>Desconocimiento del estado de la integridad ecológica de la biodiversidad que afecta la toma de decisiones acertadas y robustas</v>
      </c>
      <c r="K19" s="5" t="str">
        <f>+Tabla104[[#This Row],[Grado Exposición]]</f>
        <v>ALTO</v>
      </c>
      <c r="L19" s="115" t="s">
        <v>95</v>
      </c>
      <c r="M19" s="5">
        <f t="shared" si="2"/>
        <v>2</v>
      </c>
      <c r="N19" s="115" t="s">
        <v>95</v>
      </c>
      <c r="O19" s="5">
        <f t="shared" si="0"/>
        <v>2</v>
      </c>
      <c r="P19" s="10">
        <f>+Tabla1045[[#This Row],[P2]]*Tabla1045[[#This Row],[P1]]</f>
        <v>4</v>
      </c>
      <c r="Q19" s="4" t="str">
        <f t="shared" si="1"/>
        <v>Transfiero el Riesgo al Nivel Superior</v>
      </c>
    </row>
    <row r="20" spans="1:17" ht="76.900000000000006" customHeight="1">
      <c r="A20" s="4">
        <f>Tabla82[[#This Row],[Año]]</f>
        <v>0</v>
      </c>
      <c r="B20" s="4">
        <f>Tabla82[[#This Row],[Tarea]]</f>
        <v>0</v>
      </c>
      <c r="C20" s="5">
        <f>Tabla82[[#This Row],[AC / SE / Equipo Multidiciplinario]]</f>
        <v>0</v>
      </c>
      <c r="D20" s="14">
        <f>Tabla82[[#This Row],[Unidad Funcional]]</f>
        <v>0</v>
      </c>
      <c r="E20" s="5">
        <f>Tabla82[[#This Row],[Coordina]]</f>
        <v>0</v>
      </c>
      <c r="F20" s="5">
        <f>Tabla82[[#This Row],[N°e]]</f>
        <v>2</v>
      </c>
      <c r="G20" s="4" t="str">
        <f>+Tabla82[[#This Row],[Evento]]</f>
        <v>Una inadecuada planificación en la institución que no propicia la integralidad de los procesos</v>
      </c>
      <c r="H20" s="4">
        <f>Tabla82[[#This Row],[N°c]]</f>
        <v>4</v>
      </c>
      <c r="I20" s="4" t="str">
        <f>+Tabla82[[#This Row],[Causa]]</f>
        <v>Falta de claridad a lo interno del SINAC en los requerimientos de funcionalidad para los proyectos que promueven la gestión de la información para la toma de decisiones</v>
      </c>
      <c r="J20" s="4" t="str">
        <f>+Tabla82[[#This Row],[Consecuencias]]</f>
        <v>Existencia de información desagregada y dispersa lo que dificulta el análisis</v>
      </c>
      <c r="K20" s="5" t="str">
        <f>+Tabla104[[#This Row],[Grado Exposición]]</f>
        <v>ALTO</v>
      </c>
      <c r="L20" s="115" t="s">
        <v>95</v>
      </c>
      <c r="M20" s="5">
        <f t="shared" si="2"/>
        <v>2</v>
      </c>
      <c r="N20" s="115" t="s">
        <v>95</v>
      </c>
      <c r="O20" s="5">
        <f t="shared" si="0"/>
        <v>2</v>
      </c>
      <c r="P20" s="10">
        <f>+Tabla1045[[#This Row],[P2]]*Tabla1045[[#This Row],[P1]]</f>
        <v>4</v>
      </c>
      <c r="Q20" s="4" t="str">
        <f t="shared" si="1"/>
        <v>Transfiero el Riesgo al Nivel Superior</v>
      </c>
    </row>
    <row r="21" spans="1:17" ht="37.9" customHeight="1">
      <c r="A21" s="4">
        <f>Tabla82[[#This Row],[Año]]</f>
        <v>0</v>
      </c>
      <c r="B21" s="4">
        <f>Tabla82[[#This Row],[Tarea]]</f>
        <v>0</v>
      </c>
      <c r="C21" s="5">
        <f>Tabla82[[#This Row],[AC / SE / Equipo Multidiciplinario]]</f>
        <v>0</v>
      </c>
      <c r="D21" s="15">
        <f>Tabla82[[#This Row],[Unidad Funcional]]</f>
        <v>0</v>
      </c>
      <c r="E21" s="5">
        <f>Tabla82[[#This Row],[Coordina]]</f>
        <v>0</v>
      </c>
      <c r="F21" s="5">
        <f>Tabla82[[#This Row],[N°e]]</f>
        <v>3</v>
      </c>
      <c r="G21" s="4" t="str">
        <f>+Tabla82[[#This Row],[Evento]]</f>
        <v>Un inadecuado manejo del proyecto entre los departamentos técnicos, administrativos y de apoyo correspondientes</v>
      </c>
      <c r="H21" s="4">
        <f>Tabla82[[#This Row],[N°c]]</f>
        <v>1</v>
      </c>
      <c r="I21" s="4" t="str">
        <f>+Tabla82[[#This Row],[Causa]]</f>
        <v>Que la empresa contratista decida rescindir del proyecto</v>
      </c>
      <c r="J21" s="4" t="str">
        <f>+Tabla82[[#This Row],[Consecuencias]]</f>
        <v>Que SINAC no cuente con la plataforma para la sistematización de la información vinculada al monitoreo de la integridad ecológica de la biodiversidad</v>
      </c>
      <c r="K21" s="5" t="str">
        <f>+Tabla104[[#This Row],[Grado Exposición]]</f>
        <v>ALTO</v>
      </c>
      <c r="L21" s="115" t="s">
        <v>95</v>
      </c>
      <c r="M21" s="5">
        <f t="shared" si="2"/>
        <v>2</v>
      </c>
      <c r="N21" s="115" t="s">
        <v>95</v>
      </c>
      <c r="O21" s="5">
        <f t="shared" si="0"/>
        <v>2</v>
      </c>
      <c r="P21" s="10">
        <f>+Tabla1045[[#This Row],[P2]]*Tabla1045[[#This Row],[P1]]</f>
        <v>4</v>
      </c>
      <c r="Q21" s="4" t="str">
        <f t="shared" si="1"/>
        <v>Transfiero el Riesgo al Nivel Superior</v>
      </c>
    </row>
    <row r="22" spans="1:17" ht="69" customHeight="1">
      <c r="A22" s="4">
        <f>Tabla82[[#This Row],[Año]]</f>
        <v>0</v>
      </c>
      <c r="B22" s="4">
        <f>Tabla82[[#This Row],[Tarea]]</f>
        <v>0</v>
      </c>
      <c r="C22" s="5">
        <f>Tabla82[[#This Row],[AC / SE / Equipo Multidiciplinario]]</f>
        <v>0</v>
      </c>
      <c r="D22" s="14">
        <f>Tabla82[[#This Row],[Unidad Funcional]]</f>
        <v>0</v>
      </c>
      <c r="E22" s="5">
        <f>Tabla82[[#This Row],[Coordina]]</f>
        <v>0</v>
      </c>
      <c r="F22" s="5">
        <f>Tabla82[[#This Row],[N°e]]</f>
        <v>3</v>
      </c>
      <c r="G22" s="4" t="str">
        <f>+Tabla82[[#This Row],[Evento]]</f>
        <v>Un inadecuado manejo del proyecto entre los departamentos técnicos, administrativos y de apoyo correspondientes</v>
      </c>
      <c r="H22" s="4">
        <f>Tabla82[[#This Row],[N°c]]</f>
        <v>2</v>
      </c>
      <c r="I22" s="4" t="str">
        <f>+Tabla82[[#This Row],[Causa]]</f>
        <v>Que no existe un procedimiento y plazos claros para la implementación de estos proyectos acorde con la necesidad institucional</v>
      </c>
      <c r="J22" s="4" t="str">
        <f>+Tabla82[[#This Row],[Consecuencias]]</f>
        <v>Que SINAC no cumpla con los compromisos ante los cooperantes del Proyecto CResBiodiversidad 30X30</v>
      </c>
      <c r="K22" s="5" t="str">
        <f>+Tabla104[[#This Row],[Grado Exposición]]</f>
        <v>MEDIO</v>
      </c>
      <c r="L22" s="115" t="s">
        <v>95</v>
      </c>
      <c r="M22" s="5">
        <f t="shared" si="2"/>
        <v>2</v>
      </c>
      <c r="N22" s="115" t="s">
        <v>95</v>
      </c>
      <c r="O22" s="5">
        <f t="shared" si="0"/>
        <v>2</v>
      </c>
      <c r="P22" s="10">
        <f>+Tabla1045[[#This Row],[P2]]*Tabla1045[[#This Row],[P1]]</f>
        <v>4</v>
      </c>
      <c r="Q22" s="4" t="str">
        <f t="shared" si="1"/>
        <v>Administro el Riesgo Mediante Acción de Mitigación</v>
      </c>
    </row>
    <row r="23" spans="1:17" ht="64.900000000000006" customHeight="1">
      <c r="A23" s="4">
        <f>Tabla82[[#This Row],[Año]]</f>
        <v>0</v>
      </c>
      <c r="B23" s="4">
        <f>Tabla82[[#This Row],[Tarea]]</f>
        <v>0</v>
      </c>
      <c r="C23" s="5">
        <f>Tabla82[[#This Row],[AC / SE / Equipo Multidiciplinario]]</f>
        <v>0</v>
      </c>
      <c r="D23" s="15">
        <f>Tabla82[[#This Row],[Unidad Funcional]]</f>
        <v>0</v>
      </c>
      <c r="E23" s="5">
        <f>Tabla82[[#This Row],[Coordina]]</f>
        <v>0</v>
      </c>
      <c r="F23" s="5">
        <f>Tabla82[[#This Row],[N°e]]</f>
        <v>3</v>
      </c>
      <c r="G23" s="4" t="str">
        <f>+Tabla82[[#This Row],[Evento]]</f>
        <v>Un inadecuado manejo del proyecto entre los departamentos técnicos, administrativos y de apoyo correspondientes</v>
      </c>
      <c r="H23" s="4">
        <f>Tabla82[[#This Row],[N°c]]</f>
        <v>3</v>
      </c>
      <c r="I23" s="4" t="str">
        <f>+Tabla82[[#This Row],[Causa]]</f>
        <v>Que no existe un procedimiento y plazos claros para la implementación de estos proyectos acorde con la necesidad institucional</v>
      </c>
      <c r="J23" s="4" t="str">
        <f>+Tabla82[[#This Row],[Consecuencias]]</f>
        <v>Posible demanda por parte del contratista debido a que SINAC no cumpla con lo indicado en el contrato</v>
      </c>
      <c r="K23" s="5" t="str">
        <f>+Tabla104[[#This Row],[Grado Exposición]]</f>
        <v>BAJO</v>
      </c>
      <c r="L23" s="115" t="s">
        <v>95</v>
      </c>
      <c r="M23" s="5">
        <f t="shared" si="2"/>
        <v>2</v>
      </c>
      <c r="N23" s="115" t="s">
        <v>95</v>
      </c>
      <c r="O23" s="5">
        <f t="shared" si="0"/>
        <v>2</v>
      </c>
      <c r="P23" s="10">
        <f>+Tabla1045[[#This Row],[P2]]*Tabla1045[[#This Row],[P1]]</f>
        <v>4</v>
      </c>
      <c r="Q23" s="4" t="str">
        <f t="shared" si="1"/>
        <v>Acepto el Riesgo  Desarrollo Acciones de Monitoreo del Mismo</v>
      </c>
    </row>
    <row r="24" spans="1:17" ht="37.9" customHeight="1">
      <c r="A24" s="4">
        <f>Tabla82[[#This Row],[Año]]</f>
        <v>0</v>
      </c>
      <c r="B24" s="4">
        <f>Tabla82[[#This Row],[Tarea]]</f>
        <v>0</v>
      </c>
      <c r="C24" s="5">
        <f>Tabla82[[#This Row],[AC / SE / Equipo Multidiciplinario]]</f>
        <v>0</v>
      </c>
      <c r="D24" s="14">
        <f>Tabla82[[#This Row],[Unidad Funcional]]</f>
        <v>0</v>
      </c>
      <c r="E24" s="5">
        <f>Tabla82[[#This Row],[Coordina]]</f>
        <v>0</v>
      </c>
      <c r="F24" s="5">
        <f>Tabla82[[#This Row],[N°e]]</f>
        <v>3</v>
      </c>
      <c r="G24" s="4" t="str">
        <f>+Tabla82[[#This Row],[Evento]]</f>
        <v>Un inadecuado manejo del proyecto entre los departamentos técnicos, administrativos y de apoyo correspondientes</v>
      </c>
      <c r="H24" s="4">
        <f>Tabla82[[#This Row],[N°c]]</f>
        <v>4</v>
      </c>
      <c r="I24" s="4" t="str">
        <f>+Tabla82[[#This Row],[Causa]]</f>
        <v xml:space="preserve">Que los equipos tecnológicos que no estén incluidos en el catálogo de TI </v>
      </c>
      <c r="J24" s="4" t="str">
        <f>+Tabla82[[#This Row],[Consecuencias]]</f>
        <v>Que no se pueda adquirir el equipo tecnológico requerido para el monitoreo de la integridad ecológica indicado en el proyecto</v>
      </c>
      <c r="K24" s="5" t="str">
        <f>+Tabla104[[#This Row],[Grado Exposición]]</f>
        <v>ALTO</v>
      </c>
      <c r="L24" s="115" t="s">
        <v>95</v>
      </c>
      <c r="M24" s="5">
        <f t="shared" si="2"/>
        <v>2</v>
      </c>
      <c r="N24" s="115" t="s">
        <v>95</v>
      </c>
      <c r="O24" s="5">
        <f t="shared" si="0"/>
        <v>2</v>
      </c>
      <c r="P24" s="10">
        <f>+Tabla1045[[#This Row],[P2]]*Tabla1045[[#This Row],[P1]]</f>
        <v>4</v>
      </c>
      <c r="Q24" s="4" t="str">
        <f t="shared" si="1"/>
        <v>Transfiero el Riesgo al Nivel Superior</v>
      </c>
    </row>
    <row r="25" spans="1:17" ht="37.9" customHeight="1">
      <c r="A25" s="4">
        <f>Tabla82[[#This Row],[Año]]</f>
        <v>0</v>
      </c>
      <c r="B25" s="4">
        <f>Tabla82[[#This Row],[Tarea]]</f>
        <v>0</v>
      </c>
      <c r="C25" s="5">
        <f>Tabla82[[#This Row],[AC / SE / Equipo Multidiciplinario]]</f>
        <v>0</v>
      </c>
      <c r="D25" s="15">
        <f>Tabla82[[#This Row],[Unidad Funcional]]</f>
        <v>0</v>
      </c>
      <c r="E25" s="5">
        <f>Tabla82[[#This Row],[Coordina]]</f>
        <v>0</v>
      </c>
      <c r="F25" s="5">
        <f>Tabla82[[#This Row],[N°e]]</f>
        <v>0</v>
      </c>
      <c r="G25" s="4">
        <f>+Tabla82[[#This Row],[Evento]]</f>
        <v>0</v>
      </c>
      <c r="H25" s="4">
        <f>Tabla82[[#This Row],[N°c]]</f>
        <v>0</v>
      </c>
      <c r="I25" s="4">
        <f>+Tabla82[[#This Row],[Causa]]</f>
        <v>0</v>
      </c>
      <c r="J25" s="4">
        <f>+Tabla82[[#This Row],[Consecuencias]]</f>
        <v>0</v>
      </c>
      <c r="K25" s="5" t="e">
        <f>+Tabla104[[#This Row],[Grado Exposición]]</f>
        <v>#VALUE!</v>
      </c>
      <c r="L25" s="115"/>
      <c r="M25" s="5" t="str">
        <f t="shared" si="2"/>
        <v/>
      </c>
      <c r="N25" s="115"/>
      <c r="O25" s="5" t="str">
        <f t="shared" si="0"/>
        <v/>
      </c>
      <c r="P25" s="10" t="e">
        <f>+Tabla1045[[#This Row],[P2]]*Tabla1045[[#This Row],[P1]]</f>
        <v>#VALUE!</v>
      </c>
      <c r="Q25" s="4" t="e">
        <f t="shared" si="1"/>
        <v>#VALUE!</v>
      </c>
    </row>
    <row r="26" spans="1:17" ht="37.9" customHeight="1">
      <c r="A26" s="4">
        <f>Tabla82[[#This Row],[Año]]</f>
        <v>0</v>
      </c>
      <c r="B26" s="4">
        <f>Tabla82[[#This Row],[Tarea]]</f>
        <v>0</v>
      </c>
      <c r="C26" s="5">
        <f>Tabla82[[#This Row],[AC / SE / Equipo Multidiciplinario]]</f>
        <v>0</v>
      </c>
      <c r="D26" s="14">
        <f>Tabla82[[#This Row],[Unidad Funcional]]</f>
        <v>0</v>
      </c>
      <c r="E26" s="5">
        <f>Tabla82[[#This Row],[Coordina]]</f>
        <v>0</v>
      </c>
      <c r="F26" s="5">
        <f>Tabla82[[#This Row],[N°e]]</f>
        <v>0</v>
      </c>
      <c r="G26" s="4">
        <f>+Tabla82[[#This Row],[Evento]]</f>
        <v>0</v>
      </c>
      <c r="H26" s="4">
        <f>Tabla82[[#This Row],[N°c]]</f>
        <v>0</v>
      </c>
      <c r="I26" s="4">
        <f>+Tabla82[[#This Row],[Causa]]</f>
        <v>0</v>
      </c>
      <c r="J26" s="4">
        <f>+Tabla82[[#This Row],[Consecuencias]]</f>
        <v>0</v>
      </c>
      <c r="K26" s="5" t="e">
        <f>+Tabla104[[#This Row],[Grado Exposición]]</f>
        <v>#VALUE!</v>
      </c>
      <c r="L26" s="115"/>
      <c r="M26" s="5" t="str">
        <f t="shared" si="2"/>
        <v/>
      </c>
      <c r="N26" s="115"/>
      <c r="O26" s="5" t="str">
        <f t="shared" si="0"/>
        <v/>
      </c>
      <c r="P26" s="10" t="e">
        <f>+Tabla1045[[#This Row],[P2]]*Tabla1045[[#This Row],[P1]]</f>
        <v>#VALUE!</v>
      </c>
      <c r="Q26" s="4" t="e">
        <f t="shared" si="1"/>
        <v>#VALUE!</v>
      </c>
    </row>
    <row r="27" spans="1:17" ht="37.9" customHeight="1">
      <c r="A27" s="4">
        <f>Tabla82[[#This Row],[Año]]</f>
        <v>0</v>
      </c>
      <c r="B27" s="4">
        <f>Tabla82[[#This Row],[Tarea]]</f>
        <v>0</v>
      </c>
      <c r="C27" s="5">
        <f>Tabla82[[#This Row],[AC / SE / Equipo Multidiciplinario]]</f>
        <v>0</v>
      </c>
      <c r="D27" s="15">
        <f>Tabla82[[#This Row],[Unidad Funcional]]</f>
        <v>0</v>
      </c>
      <c r="E27" s="5">
        <f>Tabla82[[#This Row],[Coordina]]</f>
        <v>0</v>
      </c>
      <c r="F27" s="5">
        <f>Tabla82[[#This Row],[N°e]]</f>
        <v>0</v>
      </c>
      <c r="G27" s="4">
        <f>+Tabla82[[#This Row],[Evento]]</f>
        <v>0</v>
      </c>
      <c r="H27" s="4">
        <f>Tabla82[[#This Row],[N°c]]</f>
        <v>0</v>
      </c>
      <c r="I27" s="4">
        <f>+Tabla82[[#This Row],[Causa]]</f>
        <v>0</v>
      </c>
      <c r="J27" s="4">
        <f>+Tabla82[[#This Row],[Consecuencias]]</f>
        <v>0</v>
      </c>
      <c r="K27" s="5" t="e">
        <f>+Tabla104[[#This Row],[Grado Exposición]]</f>
        <v>#VALUE!</v>
      </c>
      <c r="L27" s="115"/>
      <c r="M27" s="5" t="str">
        <f t="shared" si="2"/>
        <v/>
      </c>
      <c r="N27" s="115"/>
      <c r="O27" s="5" t="str">
        <f t="shared" si="0"/>
        <v/>
      </c>
      <c r="P27" s="10" t="e">
        <f>+Tabla1045[[#This Row],[P2]]*Tabla1045[[#This Row],[P1]]</f>
        <v>#VALUE!</v>
      </c>
      <c r="Q27" s="4" t="e">
        <f t="shared" si="1"/>
        <v>#VALUE!</v>
      </c>
    </row>
    <row r="28" spans="1:17" ht="37.9" customHeight="1">
      <c r="A28" s="4">
        <f>Tabla82[[#This Row],[Año]]</f>
        <v>0</v>
      </c>
      <c r="B28" s="4">
        <f>Tabla82[[#This Row],[Tarea]]</f>
        <v>0</v>
      </c>
      <c r="C28" s="5">
        <f>Tabla82[[#This Row],[AC / SE / Equipo Multidiciplinario]]</f>
        <v>0</v>
      </c>
      <c r="D28" s="14">
        <f>Tabla82[[#This Row],[Unidad Funcional]]</f>
        <v>0</v>
      </c>
      <c r="E28" s="5">
        <f>Tabla82[[#This Row],[Coordina]]</f>
        <v>0</v>
      </c>
      <c r="F28" s="5">
        <f>Tabla82[[#This Row],[N°e]]</f>
        <v>0</v>
      </c>
      <c r="G28" s="4">
        <f>+Tabla82[[#This Row],[Evento]]</f>
        <v>0</v>
      </c>
      <c r="H28" s="4">
        <f>Tabla82[[#This Row],[N°c]]</f>
        <v>0</v>
      </c>
      <c r="I28" s="4">
        <f>+Tabla82[[#This Row],[Causa]]</f>
        <v>0</v>
      </c>
      <c r="J28" s="4">
        <f>+Tabla82[[#This Row],[Consecuencias]]</f>
        <v>0</v>
      </c>
      <c r="K28" s="5" t="e">
        <f>+Tabla104[[#This Row],[Grado Exposición]]</f>
        <v>#VALUE!</v>
      </c>
      <c r="L28" s="115"/>
      <c r="M28" s="5" t="str">
        <f t="shared" si="2"/>
        <v/>
      </c>
      <c r="N28" s="115"/>
      <c r="O28" s="5" t="str">
        <f t="shared" si="0"/>
        <v/>
      </c>
      <c r="P28" s="10" t="e">
        <f>+Tabla1045[[#This Row],[P2]]*Tabla1045[[#This Row],[P1]]</f>
        <v>#VALUE!</v>
      </c>
      <c r="Q28" s="4" t="e">
        <f t="shared" si="1"/>
        <v>#VALUE!</v>
      </c>
    </row>
    <row r="29" spans="1:17" ht="37.9" customHeight="1">
      <c r="A29" s="4">
        <f>Tabla82[[#This Row],[Año]]</f>
        <v>0</v>
      </c>
      <c r="B29" s="4">
        <f>Tabla82[[#This Row],[Tarea]]</f>
        <v>0</v>
      </c>
      <c r="C29" s="5">
        <f>Tabla82[[#This Row],[AC / SE / Equipo Multidiciplinario]]</f>
        <v>0</v>
      </c>
      <c r="D29" s="15">
        <f>Tabla82[[#This Row],[Unidad Funcional]]</f>
        <v>0</v>
      </c>
      <c r="E29" s="5">
        <f>Tabla82[[#This Row],[Coordina]]</f>
        <v>0</v>
      </c>
      <c r="F29" s="5">
        <f>Tabla82[[#This Row],[N°e]]</f>
        <v>0</v>
      </c>
      <c r="G29" s="4">
        <f>+Tabla82[[#This Row],[Evento]]</f>
        <v>0</v>
      </c>
      <c r="H29" s="4">
        <f>Tabla82[[#This Row],[N°c]]</f>
        <v>0</v>
      </c>
      <c r="I29" s="4">
        <f>+Tabla82[[#This Row],[Causa]]</f>
        <v>0</v>
      </c>
      <c r="J29" s="4">
        <f>+Tabla82[[#This Row],[Consecuencias]]</f>
        <v>0</v>
      </c>
      <c r="K29" s="5" t="e">
        <f>+Tabla104[[#This Row],[Grado Exposición]]</f>
        <v>#VALUE!</v>
      </c>
      <c r="L29" s="115"/>
      <c r="M29" s="5" t="str">
        <f t="shared" si="2"/>
        <v/>
      </c>
      <c r="N29" s="115"/>
      <c r="O29" s="5" t="str">
        <f t="shared" si="0"/>
        <v/>
      </c>
      <c r="P29" s="10" t="e">
        <f>+Tabla1045[[#This Row],[P2]]*Tabla1045[[#This Row],[P1]]</f>
        <v>#VALUE!</v>
      </c>
      <c r="Q29" s="4" t="e">
        <f t="shared" si="1"/>
        <v>#VALUE!</v>
      </c>
    </row>
    <row r="30" spans="1:17" ht="37.9" customHeight="1">
      <c r="A30" s="4">
        <f>Tabla82[[#This Row],[Año]]</f>
        <v>0</v>
      </c>
      <c r="B30" s="4">
        <f>Tabla82[[#This Row],[Tarea]]</f>
        <v>0</v>
      </c>
      <c r="C30" s="5">
        <f>Tabla82[[#This Row],[AC / SE / Equipo Multidiciplinario]]</f>
        <v>0</v>
      </c>
      <c r="D30" s="14">
        <f>Tabla82[[#This Row],[Unidad Funcional]]</f>
        <v>0</v>
      </c>
      <c r="E30" s="5">
        <f>Tabla82[[#This Row],[Coordina]]</f>
        <v>0</v>
      </c>
      <c r="F30" s="5">
        <f>Tabla82[[#This Row],[N°e]]</f>
        <v>0</v>
      </c>
      <c r="G30" s="4">
        <f>+Tabla82[[#This Row],[Evento]]</f>
        <v>0</v>
      </c>
      <c r="H30" s="4">
        <f>Tabla82[[#This Row],[N°c]]</f>
        <v>0</v>
      </c>
      <c r="I30" s="4">
        <f>+Tabla82[[#This Row],[Causa]]</f>
        <v>0</v>
      </c>
      <c r="J30" s="4">
        <f>+Tabla82[[#This Row],[Consecuencias]]</f>
        <v>0</v>
      </c>
      <c r="K30" s="5" t="e">
        <f>+Tabla104[[#This Row],[Grado Exposición]]</f>
        <v>#VALUE!</v>
      </c>
      <c r="L30" s="115"/>
      <c r="M30" s="5" t="str">
        <f t="shared" si="2"/>
        <v/>
      </c>
      <c r="N30" s="115"/>
      <c r="O30" s="5" t="str">
        <f t="shared" si="0"/>
        <v/>
      </c>
      <c r="P30" s="10" t="e">
        <f>+Tabla1045[[#This Row],[P2]]*Tabla1045[[#This Row],[P1]]</f>
        <v>#VALUE!</v>
      </c>
      <c r="Q30" s="4" t="e">
        <f t="shared" si="1"/>
        <v>#VALUE!</v>
      </c>
    </row>
    <row r="31" spans="1:17" ht="37.9" customHeight="1">
      <c r="A31" s="4">
        <f>Tabla82[[#This Row],[Año]]</f>
        <v>0</v>
      </c>
      <c r="B31" s="4">
        <f>Tabla82[[#This Row],[Tarea]]</f>
        <v>0</v>
      </c>
      <c r="C31" s="5">
        <f>Tabla82[[#This Row],[AC / SE / Equipo Multidiciplinario]]</f>
        <v>0</v>
      </c>
      <c r="D31" s="15">
        <f>Tabla82[[#This Row],[Unidad Funcional]]</f>
        <v>0</v>
      </c>
      <c r="E31" s="5">
        <f>Tabla82[[#This Row],[Coordina]]</f>
        <v>0</v>
      </c>
      <c r="F31" s="5">
        <f>Tabla82[[#This Row],[N°e]]</f>
        <v>0</v>
      </c>
      <c r="G31" s="4">
        <f>+Tabla82[[#This Row],[Evento]]</f>
        <v>0</v>
      </c>
      <c r="H31" s="4">
        <f>Tabla82[[#This Row],[N°c]]</f>
        <v>0</v>
      </c>
      <c r="I31" s="4">
        <f>+Tabla82[[#This Row],[Causa]]</f>
        <v>0</v>
      </c>
      <c r="J31" s="4">
        <f>+Tabla82[[#This Row],[Consecuencias]]</f>
        <v>0</v>
      </c>
      <c r="K31" s="5" t="e">
        <f>+Tabla104[[#This Row],[Grado Exposición]]</f>
        <v>#VALUE!</v>
      </c>
      <c r="L31" s="115"/>
      <c r="M31" s="5" t="str">
        <f t="shared" si="2"/>
        <v/>
      </c>
      <c r="N31" s="115"/>
      <c r="O31" s="5" t="str">
        <f t="shared" si="0"/>
        <v/>
      </c>
      <c r="P31" s="10" t="e">
        <f>+Tabla1045[[#This Row],[P2]]*Tabla1045[[#This Row],[P1]]</f>
        <v>#VALUE!</v>
      </c>
      <c r="Q31" s="4" t="e">
        <f t="shared" si="1"/>
        <v>#VALUE!</v>
      </c>
    </row>
    <row r="32" spans="1:17" ht="37.9" customHeight="1">
      <c r="A32" s="4">
        <f>Tabla82[[#This Row],[Año]]</f>
        <v>0</v>
      </c>
      <c r="B32" s="4">
        <f>Tabla82[[#This Row],[Tarea]]</f>
        <v>0</v>
      </c>
      <c r="C32" s="5">
        <f>Tabla82[[#This Row],[AC / SE / Equipo Multidiciplinario]]</f>
        <v>0</v>
      </c>
      <c r="D32" s="14">
        <f>Tabla82[[#This Row],[Unidad Funcional]]</f>
        <v>0</v>
      </c>
      <c r="E32" s="5">
        <f>Tabla82[[#This Row],[Coordina]]</f>
        <v>0</v>
      </c>
      <c r="F32" s="5">
        <f>Tabla82[[#This Row],[N°e]]</f>
        <v>0</v>
      </c>
      <c r="G32" s="4">
        <f>+Tabla82[[#This Row],[Evento]]</f>
        <v>0</v>
      </c>
      <c r="H32" s="4">
        <f>Tabla82[[#This Row],[N°c]]</f>
        <v>0</v>
      </c>
      <c r="I32" s="4">
        <f>+Tabla82[[#This Row],[Causa]]</f>
        <v>0</v>
      </c>
      <c r="J32" s="4">
        <f>+Tabla82[[#This Row],[Consecuencias]]</f>
        <v>0</v>
      </c>
      <c r="K32" s="5" t="e">
        <f>+Tabla104[[#This Row],[Grado Exposición]]</f>
        <v>#VALUE!</v>
      </c>
      <c r="L32" s="115"/>
      <c r="M32" s="5" t="str">
        <f t="shared" si="2"/>
        <v/>
      </c>
      <c r="N32" s="115"/>
      <c r="O32" s="5" t="str">
        <f t="shared" si="0"/>
        <v/>
      </c>
      <c r="P32" s="10" t="e">
        <f>+Tabla1045[[#This Row],[P2]]*Tabla1045[[#This Row],[P1]]</f>
        <v>#VALUE!</v>
      </c>
      <c r="Q32" s="4" t="e">
        <f t="shared" si="1"/>
        <v>#VALUE!</v>
      </c>
    </row>
    <row r="33" spans="1:17" ht="37.9" customHeight="1">
      <c r="A33" s="4">
        <f>Tabla82[[#This Row],[Año]]</f>
        <v>0</v>
      </c>
      <c r="B33" s="4">
        <f>Tabla82[[#This Row],[Tarea]]</f>
        <v>0</v>
      </c>
      <c r="C33" s="5">
        <f>Tabla82[[#This Row],[AC / SE / Equipo Multidiciplinario]]</f>
        <v>0</v>
      </c>
      <c r="D33" s="15">
        <f>Tabla82[[#This Row],[Unidad Funcional]]</f>
        <v>0</v>
      </c>
      <c r="E33" s="5">
        <f>Tabla82[[#This Row],[Coordina]]</f>
        <v>0</v>
      </c>
      <c r="F33" s="5">
        <f>Tabla82[[#This Row],[N°e]]</f>
        <v>0</v>
      </c>
      <c r="G33" s="4">
        <f>+Tabla82[[#This Row],[Evento]]</f>
        <v>0</v>
      </c>
      <c r="H33" s="4">
        <f>Tabla82[[#This Row],[N°c]]</f>
        <v>0</v>
      </c>
      <c r="I33" s="4">
        <f>+Tabla82[[#This Row],[Causa]]</f>
        <v>0</v>
      </c>
      <c r="J33" s="4">
        <f>+Tabla82[[#This Row],[Consecuencias]]</f>
        <v>0</v>
      </c>
      <c r="K33" s="5" t="e">
        <f>+Tabla104[[#This Row],[Grado Exposición]]</f>
        <v>#VALUE!</v>
      </c>
      <c r="L33" s="115"/>
      <c r="M33" s="5" t="str">
        <f t="shared" si="2"/>
        <v/>
      </c>
      <c r="N33" s="115"/>
      <c r="O33" s="5" t="str">
        <f t="shared" si="0"/>
        <v/>
      </c>
      <c r="P33" s="10" t="e">
        <f>+Tabla1045[[#This Row],[P2]]*Tabla1045[[#This Row],[P1]]</f>
        <v>#VALUE!</v>
      </c>
      <c r="Q33" s="4" t="e">
        <f t="shared" si="1"/>
        <v>#VALUE!</v>
      </c>
    </row>
    <row r="34" spans="1:17" ht="37.9" customHeight="1">
      <c r="A34" s="4">
        <f>Tabla82[[#This Row],[Año]]</f>
        <v>0</v>
      </c>
      <c r="B34" s="4">
        <f>Tabla82[[#This Row],[Tarea]]</f>
        <v>0</v>
      </c>
      <c r="C34" s="5">
        <f>Tabla82[[#This Row],[AC / SE / Equipo Multidiciplinario]]</f>
        <v>0</v>
      </c>
      <c r="D34" s="14">
        <f>Tabla82[[#This Row],[Unidad Funcional]]</f>
        <v>0</v>
      </c>
      <c r="E34" s="5">
        <f>Tabla82[[#This Row],[Coordina]]</f>
        <v>0</v>
      </c>
      <c r="F34" s="5">
        <f>Tabla82[[#This Row],[N°e]]</f>
        <v>0</v>
      </c>
      <c r="G34" s="4">
        <f>+Tabla82[[#This Row],[Evento]]</f>
        <v>0</v>
      </c>
      <c r="H34" s="4">
        <f>Tabla82[[#This Row],[N°c]]</f>
        <v>0</v>
      </c>
      <c r="I34" s="4">
        <f>+Tabla82[[#This Row],[Causa]]</f>
        <v>0</v>
      </c>
      <c r="J34" s="4">
        <f>+Tabla82[[#This Row],[Consecuencias]]</f>
        <v>0</v>
      </c>
      <c r="K34" s="5" t="e">
        <f>+Tabla104[[#This Row],[Grado Exposición]]</f>
        <v>#VALUE!</v>
      </c>
      <c r="L34" s="115"/>
      <c r="M34" s="5" t="str">
        <f t="shared" si="2"/>
        <v/>
      </c>
      <c r="N34" s="115"/>
      <c r="O34" s="5" t="str">
        <f t="shared" si="0"/>
        <v/>
      </c>
      <c r="P34" s="10" t="e">
        <f>+Tabla1045[[#This Row],[P2]]*Tabla1045[[#This Row],[P1]]</f>
        <v>#VALUE!</v>
      </c>
      <c r="Q34" s="4" t="e">
        <f t="shared" si="1"/>
        <v>#VALUE!</v>
      </c>
    </row>
    <row r="35" spans="1:17" ht="37.9" customHeight="1">
      <c r="A35" s="4">
        <f>Tabla82[[#This Row],[Año]]</f>
        <v>0</v>
      </c>
      <c r="B35" s="4">
        <f>Tabla82[[#This Row],[Tarea]]</f>
        <v>0</v>
      </c>
      <c r="C35" s="5">
        <f>Tabla82[[#This Row],[AC / SE / Equipo Multidiciplinario]]</f>
        <v>0</v>
      </c>
      <c r="D35" s="15">
        <f>Tabla82[[#This Row],[Unidad Funcional]]</f>
        <v>0</v>
      </c>
      <c r="E35" s="5">
        <f>Tabla82[[#This Row],[Coordina]]</f>
        <v>0</v>
      </c>
      <c r="F35" s="5">
        <f>Tabla82[[#This Row],[N°e]]</f>
        <v>0</v>
      </c>
      <c r="G35" s="4">
        <f>+Tabla82[[#This Row],[Evento]]</f>
        <v>0</v>
      </c>
      <c r="H35" s="4">
        <f>Tabla82[[#This Row],[N°c]]</f>
        <v>0</v>
      </c>
      <c r="I35" s="4">
        <f>+Tabla82[[#This Row],[Causa]]</f>
        <v>0</v>
      </c>
      <c r="J35" s="4">
        <f>+Tabla82[[#This Row],[Consecuencias]]</f>
        <v>0</v>
      </c>
      <c r="K35" s="5" t="e">
        <f>+Tabla104[[#This Row],[Grado Exposición]]</f>
        <v>#VALUE!</v>
      </c>
      <c r="L35" s="115"/>
      <c r="M35" s="5" t="str">
        <f t="shared" si="2"/>
        <v/>
      </c>
      <c r="N35" s="115"/>
      <c r="O35" s="5" t="str">
        <f t="shared" si="0"/>
        <v/>
      </c>
      <c r="P35" s="10" t="e">
        <f>+Tabla1045[[#This Row],[P2]]*Tabla1045[[#This Row],[P1]]</f>
        <v>#VALUE!</v>
      </c>
      <c r="Q35" s="4" t="e">
        <f t="shared" si="1"/>
        <v>#VALUE!</v>
      </c>
    </row>
    <row r="36" spans="1:17" ht="37.9" customHeight="1">
      <c r="A36" s="4">
        <f>Tabla82[[#This Row],[Año]]</f>
        <v>0</v>
      </c>
      <c r="B36" s="4">
        <f>Tabla82[[#This Row],[Tarea]]</f>
        <v>0</v>
      </c>
      <c r="C36" s="5">
        <f>Tabla82[[#This Row],[AC / SE / Equipo Multidiciplinario]]</f>
        <v>0</v>
      </c>
      <c r="D36" s="14">
        <f>Tabla82[[#This Row],[Unidad Funcional]]</f>
        <v>0</v>
      </c>
      <c r="E36" s="5">
        <f>Tabla82[[#This Row],[Coordina]]</f>
        <v>0</v>
      </c>
      <c r="F36" s="5">
        <f>Tabla82[[#This Row],[N°e]]</f>
        <v>0</v>
      </c>
      <c r="G36" s="4">
        <f>+Tabla82[[#This Row],[Evento]]</f>
        <v>0</v>
      </c>
      <c r="H36" s="4">
        <f>Tabla82[[#This Row],[N°c]]</f>
        <v>0</v>
      </c>
      <c r="I36" s="4">
        <f>+Tabla82[[#This Row],[Causa]]</f>
        <v>0</v>
      </c>
      <c r="J36" s="4">
        <f>+Tabla82[[#This Row],[Consecuencias]]</f>
        <v>0</v>
      </c>
      <c r="K36" s="5" t="e">
        <f>+Tabla104[[#This Row],[Grado Exposición]]</f>
        <v>#VALUE!</v>
      </c>
      <c r="L36" s="115"/>
      <c r="M36" s="5" t="str">
        <f t="shared" si="2"/>
        <v/>
      </c>
      <c r="N36" s="115"/>
      <c r="O36" s="5" t="str">
        <f t="shared" si="0"/>
        <v/>
      </c>
      <c r="P36" s="10" t="e">
        <f>+Tabla1045[[#This Row],[P2]]*Tabla1045[[#This Row],[P1]]</f>
        <v>#VALUE!</v>
      </c>
      <c r="Q36" s="4" t="e">
        <f t="shared" si="1"/>
        <v>#VALUE!</v>
      </c>
    </row>
    <row r="37" spans="1:17" ht="37.9" customHeight="1">
      <c r="A37" s="4">
        <f>Tabla82[[#This Row],[Año]]</f>
        <v>0</v>
      </c>
      <c r="B37" s="4">
        <f>Tabla82[[#This Row],[Tarea]]</f>
        <v>0</v>
      </c>
      <c r="C37" s="5">
        <f>Tabla82[[#This Row],[AC / SE / Equipo Multidiciplinario]]</f>
        <v>0</v>
      </c>
      <c r="D37" s="15">
        <f>Tabla82[[#This Row],[Unidad Funcional]]</f>
        <v>0</v>
      </c>
      <c r="E37" s="5">
        <f>Tabla82[[#This Row],[Coordina]]</f>
        <v>0</v>
      </c>
      <c r="F37" s="5">
        <f>Tabla82[[#This Row],[N°e]]</f>
        <v>0</v>
      </c>
      <c r="G37" s="4">
        <f>+Tabla82[[#This Row],[Evento]]</f>
        <v>0</v>
      </c>
      <c r="H37" s="4">
        <f>Tabla82[[#This Row],[N°c]]</f>
        <v>0</v>
      </c>
      <c r="I37" s="4">
        <f>+Tabla82[[#This Row],[Causa]]</f>
        <v>0</v>
      </c>
      <c r="J37" s="4">
        <f>+Tabla82[[#This Row],[Consecuencias]]</f>
        <v>0</v>
      </c>
      <c r="K37" s="5" t="e">
        <f>+Tabla104[[#This Row],[Grado Exposición]]</f>
        <v>#VALUE!</v>
      </c>
      <c r="L37" s="115"/>
      <c r="M37" s="5" t="str">
        <f t="shared" si="2"/>
        <v/>
      </c>
      <c r="N37" s="115"/>
      <c r="O37" s="5" t="str">
        <f t="shared" si="0"/>
        <v/>
      </c>
      <c r="P37" s="10" t="e">
        <f>+Tabla1045[[#This Row],[P2]]*Tabla1045[[#This Row],[P1]]</f>
        <v>#VALUE!</v>
      </c>
      <c r="Q37" s="4" t="e">
        <f t="shared" si="1"/>
        <v>#VALUE!</v>
      </c>
    </row>
    <row r="38" spans="1:17" ht="37.9" customHeight="1">
      <c r="A38" s="4">
        <f>Tabla82[[#This Row],[Año]]</f>
        <v>0</v>
      </c>
      <c r="B38" s="4">
        <f>Tabla82[[#This Row],[Tarea]]</f>
        <v>0</v>
      </c>
      <c r="C38" s="5">
        <f>Tabla82[[#This Row],[AC / SE / Equipo Multidiciplinario]]</f>
        <v>0</v>
      </c>
      <c r="D38" s="14">
        <f>Tabla82[[#This Row],[Unidad Funcional]]</f>
        <v>0</v>
      </c>
      <c r="E38" s="5">
        <f>Tabla82[[#This Row],[Coordina]]</f>
        <v>0</v>
      </c>
      <c r="F38" s="5">
        <f>Tabla82[[#This Row],[N°e]]</f>
        <v>0</v>
      </c>
      <c r="G38" s="4">
        <f>+Tabla82[[#This Row],[Evento]]</f>
        <v>0</v>
      </c>
      <c r="H38" s="4">
        <f>Tabla82[[#This Row],[N°c]]</f>
        <v>0</v>
      </c>
      <c r="I38" s="4">
        <f>+Tabla82[[#This Row],[Causa]]</f>
        <v>0</v>
      </c>
      <c r="J38" s="4">
        <f>+Tabla82[[#This Row],[Consecuencias]]</f>
        <v>0</v>
      </c>
      <c r="K38" s="5" t="e">
        <f>+Tabla104[[#This Row],[Grado Exposición]]</f>
        <v>#VALUE!</v>
      </c>
      <c r="L38" s="115"/>
      <c r="M38" s="5" t="str">
        <f t="shared" si="2"/>
        <v/>
      </c>
      <c r="N38" s="115"/>
      <c r="O38" s="5" t="str">
        <f t="shared" si="0"/>
        <v/>
      </c>
      <c r="P38" s="10" t="e">
        <f>+Tabla1045[[#This Row],[P2]]*Tabla1045[[#This Row],[P1]]</f>
        <v>#VALUE!</v>
      </c>
      <c r="Q38" s="4" t="e">
        <f t="shared" si="1"/>
        <v>#VALUE!</v>
      </c>
    </row>
    <row r="39" spans="1:17" ht="37.9" customHeight="1">
      <c r="A39" s="4">
        <f>Tabla82[[#This Row],[Año]]</f>
        <v>0</v>
      </c>
      <c r="B39" s="4">
        <f>Tabla82[[#This Row],[Tarea]]</f>
        <v>0</v>
      </c>
      <c r="C39" s="5">
        <f>Tabla82[[#This Row],[AC / SE / Equipo Multidiciplinario]]</f>
        <v>0</v>
      </c>
      <c r="D39" s="15">
        <f>Tabla82[[#This Row],[Unidad Funcional]]</f>
        <v>0</v>
      </c>
      <c r="E39" s="5">
        <f>Tabla82[[#This Row],[Coordina]]</f>
        <v>0</v>
      </c>
      <c r="F39" s="5">
        <f>Tabla82[[#This Row],[N°e]]</f>
        <v>0</v>
      </c>
      <c r="G39" s="4">
        <f>+Tabla82[[#This Row],[Evento]]</f>
        <v>0</v>
      </c>
      <c r="H39" s="4">
        <f>Tabla82[[#This Row],[N°c]]</f>
        <v>0</v>
      </c>
      <c r="I39" s="4">
        <f>+Tabla82[[#This Row],[Causa]]</f>
        <v>0</v>
      </c>
      <c r="J39" s="4">
        <f>+Tabla82[[#This Row],[Consecuencias]]</f>
        <v>0</v>
      </c>
      <c r="K39" s="5" t="e">
        <f>+Tabla104[[#This Row],[Grado Exposición]]</f>
        <v>#VALUE!</v>
      </c>
      <c r="L39" s="115"/>
      <c r="M39" s="5" t="str">
        <f t="shared" si="2"/>
        <v/>
      </c>
      <c r="N39" s="115"/>
      <c r="O39" s="5" t="str">
        <f t="shared" si="0"/>
        <v/>
      </c>
      <c r="P39" s="10" t="e">
        <f>+Tabla1045[[#This Row],[P2]]*Tabla1045[[#This Row],[P1]]</f>
        <v>#VALUE!</v>
      </c>
      <c r="Q39" s="4" t="e">
        <f t="shared" si="1"/>
        <v>#VALUE!</v>
      </c>
    </row>
    <row r="40" spans="1:17" ht="37.9" customHeight="1">
      <c r="A40" s="4">
        <f>Tabla82[[#This Row],[Año]]</f>
        <v>0</v>
      </c>
      <c r="B40" s="4">
        <f>Tabla82[[#This Row],[Tarea]]</f>
        <v>0</v>
      </c>
      <c r="C40" s="5">
        <f>Tabla82[[#This Row],[AC / SE / Equipo Multidiciplinario]]</f>
        <v>0</v>
      </c>
      <c r="D40" s="14">
        <f>Tabla82[[#This Row],[Unidad Funcional]]</f>
        <v>0</v>
      </c>
      <c r="E40" s="5">
        <f>Tabla82[[#This Row],[Coordina]]</f>
        <v>0</v>
      </c>
      <c r="F40" s="5">
        <f>Tabla82[[#This Row],[N°e]]</f>
        <v>0</v>
      </c>
      <c r="G40" s="4">
        <f>+Tabla82[[#This Row],[Evento]]</f>
        <v>0</v>
      </c>
      <c r="H40" s="4">
        <f>Tabla82[[#This Row],[N°c]]</f>
        <v>0</v>
      </c>
      <c r="I40" s="4">
        <f>+Tabla82[[#This Row],[Causa]]</f>
        <v>0</v>
      </c>
      <c r="J40" s="4">
        <f>+Tabla82[[#This Row],[Consecuencias]]</f>
        <v>0</v>
      </c>
      <c r="K40" s="5" t="e">
        <f>+Tabla104[[#This Row],[Grado Exposición]]</f>
        <v>#VALUE!</v>
      </c>
      <c r="L40" s="115"/>
      <c r="M40" s="5" t="str">
        <f t="shared" si="2"/>
        <v/>
      </c>
      <c r="N40" s="115"/>
      <c r="O40" s="5" t="str">
        <f t="shared" si="0"/>
        <v/>
      </c>
      <c r="P40" s="10" t="e">
        <f>+Tabla1045[[#This Row],[P2]]*Tabla1045[[#This Row],[P1]]</f>
        <v>#VALUE!</v>
      </c>
      <c r="Q40" s="4" t="e">
        <f t="shared" si="1"/>
        <v>#VALUE!</v>
      </c>
    </row>
  </sheetData>
  <sheetProtection algorithmName="SHA-512" hashValue="ZGx2JmByCoFBTvk8fFl2y2uD0tSWZyilmBFogV8qXxovwv45kqCmORaE/uBhl30cDX63Vjv8MYQbzbLvl3k/XA==" saltValue="NQhdZkLQn9oIDdwDAsbICQ==" spinCount="100000" sheet="1" objects="1" scenarios="1" formatCells="0" formatColumns="0" formatRows="0" insertRows="0" sort="0" autoFilter="0"/>
  <mergeCells count="3">
    <mergeCell ref="L7:Q7"/>
    <mergeCell ref="A7:E7"/>
    <mergeCell ref="F7:K7"/>
  </mergeCells>
  <conditionalFormatting sqref="A1 R1:XFD8 L7 A7 A9:XFD1048576 A8:L8">
    <cfRule type="containsErrors" dxfId="219" priority="2">
      <formula>ISERROR(A1)</formula>
    </cfRule>
  </conditionalFormatting>
  <conditionalFormatting sqref="F7">
    <cfRule type="containsErrors" dxfId="218" priority="1">
      <formula>ISERROR(F7)</formula>
    </cfRule>
  </conditionalFormatting>
  <printOptions horizontalCentered="1"/>
  <pageMargins left="0.70866141732283472" right="0.70866141732283472" top="0.94488188976377963" bottom="0.74803149606299213" header="0.31496062992125984" footer="0.31496062992125984"/>
  <pageSetup orientation="landscape" r:id="rId1"/>
  <headerFooter>
    <oddHeader>&amp;CSISTEMA NACIONAL DE ÁREAS DE CONSERVACIÓN
SISTEMA ESPECÍFICO DE VALORACIÓN DE RIESGOS
Análisis de Riesgos</oddHeader>
  </headerFooter>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Macros!$A$50:$A$52</xm:f>
          </x14:formula1>
          <xm:sqref>L10:L40 N10:N40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theme="6" tint="-0.499984740745262"/>
  </sheetPr>
  <dimension ref="A1:M25"/>
  <sheetViews>
    <sheetView topLeftCell="A19" zoomScaleNormal="100" workbookViewId="0">
      <selection activeCell="C18" sqref="C18"/>
    </sheetView>
  </sheetViews>
  <sheetFormatPr baseColWidth="10" defaultColWidth="11.42578125" defaultRowHeight="12.75"/>
  <cols>
    <col min="1" max="1" width="10.7109375" style="81" customWidth="1"/>
    <col min="2" max="2" width="23.5703125" style="80" customWidth="1"/>
    <col min="3" max="3" width="150.7109375" style="2" customWidth="1"/>
    <col min="4" max="16384" width="11.42578125" style="80"/>
  </cols>
  <sheetData>
    <row r="1" spans="1:13" s="2" customFormat="1" ht="24" customHeight="1">
      <c r="A1" s="31"/>
      <c r="B1" s="50" t="s">
        <v>138</v>
      </c>
      <c r="C1" s="31"/>
      <c r="D1" s="31"/>
      <c r="E1" s="31"/>
      <c r="F1" s="31"/>
      <c r="G1" s="31"/>
      <c r="H1" s="31"/>
      <c r="I1" s="31"/>
      <c r="J1" s="31"/>
      <c r="K1" s="31"/>
      <c r="L1" s="31"/>
      <c r="M1" s="31"/>
    </row>
    <row r="2" spans="1:13" s="2" customFormat="1" ht="24" customHeight="1">
      <c r="A2" s="31"/>
      <c r="B2" s="47" t="s">
        <v>169</v>
      </c>
      <c r="C2" s="31"/>
      <c r="D2" s="31"/>
      <c r="E2" s="31"/>
      <c r="F2" s="31"/>
      <c r="G2" s="31"/>
      <c r="H2" s="31"/>
      <c r="I2" s="31"/>
      <c r="J2" s="31"/>
      <c r="K2" s="31"/>
      <c r="L2" s="31"/>
      <c r="M2" s="31"/>
    </row>
    <row r="3" spans="1:13" s="2" customFormat="1" ht="24" customHeight="1">
      <c r="A3" s="31"/>
      <c r="B3" s="84" t="s">
        <v>233</v>
      </c>
      <c r="C3" s="31"/>
      <c r="D3" s="31"/>
      <c r="E3" s="31"/>
      <c r="F3" s="31"/>
      <c r="G3" s="31"/>
      <c r="H3" s="31"/>
      <c r="I3" s="31"/>
      <c r="J3" s="31"/>
      <c r="K3" s="31"/>
      <c r="L3" s="31"/>
      <c r="M3" s="31"/>
    </row>
    <row r="4" spans="1:13" ht="13.5" thickBot="1"/>
    <row r="5" spans="1:13" ht="50.1" customHeight="1" thickBot="1">
      <c r="A5" s="290" t="s">
        <v>236</v>
      </c>
      <c r="B5" s="291"/>
      <c r="C5" s="292"/>
    </row>
    <row r="6" spans="1:13" ht="75.95" customHeight="1">
      <c r="A6" s="293" t="s">
        <v>301</v>
      </c>
      <c r="B6" s="294"/>
      <c r="C6" s="100" t="s">
        <v>320</v>
      </c>
    </row>
    <row r="7" spans="1:13" ht="37.9" customHeight="1">
      <c r="A7" s="87" t="s">
        <v>107</v>
      </c>
      <c r="B7" s="86" t="s">
        <v>302</v>
      </c>
      <c r="C7" s="88" t="s">
        <v>316</v>
      </c>
    </row>
    <row r="8" spans="1:13" ht="49.9" customHeight="1">
      <c r="A8" s="87" t="s">
        <v>108</v>
      </c>
      <c r="B8" s="86" t="s">
        <v>80</v>
      </c>
      <c r="C8" s="88" t="s">
        <v>321</v>
      </c>
    </row>
    <row r="9" spans="1:13" ht="50.1" customHeight="1">
      <c r="A9" s="87" t="s">
        <v>109</v>
      </c>
      <c r="B9" s="102" t="s">
        <v>325</v>
      </c>
      <c r="C9" s="88" t="s">
        <v>341</v>
      </c>
    </row>
    <row r="10" spans="1:13" ht="50.1" customHeight="1">
      <c r="A10" s="87" t="s">
        <v>110</v>
      </c>
      <c r="B10" s="86" t="s">
        <v>84</v>
      </c>
      <c r="C10" s="88" t="s">
        <v>315</v>
      </c>
    </row>
    <row r="11" spans="1:13" ht="50.1" customHeight="1">
      <c r="A11" s="87" t="s">
        <v>111</v>
      </c>
      <c r="B11" s="86" t="s">
        <v>340</v>
      </c>
      <c r="C11" s="88" t="s">
        <v>331</v>
      </c>
    </row>
    <row r="12" spans="1:13" ht="49.9" customHeight="1">
      <c r="A12" s="295" t="s">
        <v>10</v>
      </c>
      <c r="B12" s="296"/>
      <c r="C12" s="101" t="s">
        <v>234</v>
      </c>
    </row>
    <row r="13" spans="1:13" ht="25.15" customHeight="1">
      <c r="A13" s="87" t="s">
        <v>112</v>
      </c>
      <c r="B13" s="86" t="s">
        <v>81</v>
      </c>
      <c r="C13" s="88" t="s">
        <v>212</v>
      </c>
    </row>
    <row r="14" spans="1:13" ht="25.15" customHeight="1">
      <c r="A14" s="87" t="s">
        <v>113</v>
      </c>
      <c r="B14" s="86" t="s">
        <v>14</v>
      </c>
      <c r="C14" s="88" t="s">
        <v>214</v>
      </c>
    </row>
    <row r="15" spans="1:13" ht="25.15" customHeight="1">
      <c r="A15" s="87" t="s">
        <v>114</v>
      </c>
      <c r="B15" s="86" t="s">
        <v>82</v>
      </c>
      <c r="C15" s="88" t="s">
        <v>213</v>
      </c>
    </row>
    <row r="16" spans="1:13" ht="25.15" customHeight="1">
      <c r="A16" s="87" t="s">
        <v>115</v>
      </c>
      <c r="B16" s="86" t="s">
        <v>15</v>
      </c>
      <c r="C16" s="88" t="s">
        <v>215</v>
      </c>
    </row>
    <row r="17" spans="1:4" ht="25.15" customHeight="1">
      <c r="A17" s="87" t="s">
        <v>116</v>
      </c>
      <c r="B17" s="86" t="s">
        <v>16</v>
      </c>
      <c r="C17" s="88" t="s">
        <v>216</v>
      </c>
    </row>
    <row r="18" spans="1:4" ht="49.9" customHeight="1" thickBot="1">
      <c r="A18" s="87" t="s">
        <v>117</v>
      </c>
      <c r="B18" s="86" t="s">
        <v>235</v>
      </c>
      <c r="C18" s="93" t="s">
        <v>230</v>
      </c>
    </row>
    <row r="19" spans="1:4" ht="124.9" customHeight="1">
      <c r="A19" s="295" t="s">
        <v>11</v>
      </c>
      <c r="B19" s="296"/>
      <c r="C19" s="101" t="s">
        <v>237</v>
      </c>
    </row>
    <row r="20" spans="1:4" ht="75" customHeight="1">
      <c r="A20" s="87" t="s">
        <v>118</v>
      </c>
      <c r="B20" s="102" t="s">
        <v>238</v>
      </c>
      <c r="C20" s="88" t="s">
        <v>239</v>
      </c>
      <c r="D20" s="89"/>
    </row>
    <row r="21" spans="1:4" s="103" customFormat="1" ht="49.9" customHeight="1">
      <c r="A21" s="87" t="s">
        <v>119</v>
      </c>
      <c r="B21" s="86" t="s">
        <v>97</v>
      </c>
      <c r="C21" s="88" t="s">
        <v>240</v>
      </c>
    </row>
    <row r="22" spans="1:4" s="103" customFormat="1" ht="100.15" customHeight="1">
      <c r="A22" s="87" t="s">
        <v>131</v>
      </c>
      <c r="B22" s="102" t="s">
        <v>241</v>
      </c>
      <c r="C22" s="88" t="s">
        <v>242</v>
      </c>
    </row>
    <row r="23" spans="1:4" s="103" customFormat="1" ht="49.9" customHeight="1">
      <c r="A23" s="87" t="s">
        <v>132</v>
      </c>
      <c r="B23" s="86" t="s">
        <v>98</v>
      </c>
      <c r="C23" s="88" t="s">
        <v>243</v>
      </c>
    </row>
    <row r="24" spans="1:4" s="103" customFormat="1" ht="49.9" customHeight="1">
      <c r="A24" s="87" t="s">
        <v>134</v>
      </c>
      <c r="B24" s="86" t="s">
        <v>91</v>
      </c>
      <c r="C24" s="88" t="s">
        <v>244</v>
      </c>
    </row>
    <row r="25" spans="1:4" s="103" customFormat="1" ht="49.9" customHeight="1" thickBot="1">
      <c r="A25" s="91" t="s">
        <v>332</v>
      </c>
      <c r="B25" s="92" t="s">
        <v>99</v>
      </c>
      <c r="C25" s="93" t="s">
        <v>245</v>
      </c>
      <c r="D25" s="103" t="s">
        <v>246</v>
      </c>
    </row>
  </sheetData>
  <sheetProtection algorithmName="SHA-512" hashValue="Z17L1aBaIULGmvFwhNNDWrV3B2OzzBPqNnFfi2Y/DR4qUconTPTpHDl9+IFUXto8C/bPHy46MnpdjQLO9wYn1w==" saltValue="dDy/JJTp4Vo1pdGatb/3tw==" spinCount="100000" sheet="1" objects="1" scenarios="1"/>
  <mergeCells count="4">
    <mergeCell ref="A5:C5"/>
    <mergeCell ref="A6:B6"/>
    <mergeCell ref="A19:B19"/>
    <mergeCell ref="A12:B12"/>
  </mergeCells>
  <printOptions horizontalCentered="1"/>
  <pageMargins left="0" right="0" top="0.74803149606299213"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7" tint="-0.499984740745262"/>
  </sheetPr>
  <dimension ref="A1:T40"/>
  <sheetViews>
    <sheetView showGridLines="0" showZeros="0" tabSelected="1" topLeftCell="A4" zoomScale="118" zoomScaleNormal="70" workbookViewId="0">
      <selection activeCell="N22" sqref="N22"/>
    </sheetView>
  </sheetViews>
  <sheetFormatPr baseColWidth="10" defaultColWidth="11.42578125" defaultRowHeight="12.75"/>
  <cols>
    <col min="1" max="1" width="17.140625" style="4" customWidth="1"/>
    <col min="2" max="2" width="25.140625" style="4" customWidth="1"/>
    <col min="3" max="3" width="12.140625" style="4" customWidth="1"/>
    <col min="4" max="4" width="5.7109375" style="4" customWidth="1"/>
    <col min="5" max="5" width="31.28515625" style="4" customWidth="1"/>
    <col min="6" max="6" width="7.140625" style="4" customWidth="1"/>
    <col min="7" max="8" width="31.28515625" style="4" customWidth="1"/>
    <col min="9" max="9" width="14.28515625" style="4" customWidth="1"/>
    <col min="10" max="10" width="65.7109375" style="4" customWidth="1"/>
    <col min="11" max="11" width="50.7109375" style="6" customWidth="1"/>
    <col min="12" max="12" width="5.7109375" style="6" customWidth="1"/>
    <col min="13" max="13" width="10.7109375" style="7" customWidth="1"/>
    <col min="14" max="14" width="50.7109375" style="6" customWidth="1"/>
    <col min="15" max="15" width="5.7109375" style="6" customWidth="1"/>
    <col min="16" max="16" width="10.7109375" style="6" customWidth="1"/>
    <col min="17" max="17" width="50.7109375" style="4" customWidth="1"/>
    <col min="18" max="18" width="5.7109375" style="4" customWidth="1"/>
    <col min="19" max="19" width="10.7109375" style="4" customWidth="1"/>
    <col min="20" max="20" width="16.85546875" style="4" customWidth="1"/>
    <col min="21" max="16384" width="11.42578125" style="4"/>
  </cols>
  <sheetData>
    <row r="1" spans="1:20" ht="24" customHeight="1">
      <c r="A1" s="32"/>
      <c r="B1" s="32"/>
      <c r="C1" s="50" t="s">
        <v>138</v>
      </c>
      <c r="D1" s="32"/>
      <c r="E1" s="32"/>
      <c r="F1" s="32"/>
      <c r="G1" s="32"/>
      <c r="H1" s="32"/>
      <c r="I1" s="32"/>
      <c r="J1" s="32"/>
      <c r="K1" s="32"/>
      <c r="L1" s="32"/>
      <c r="M1" s="32"/>
      <c r="N1" s="32"/>
      <c r="O1" s="32"/>
      <c r="P1" s="32"/>
      <c r="Q1" s="32"/>
      <c r="R1" s="32"/>
      <c r="S1" s="32"/>
    </row>
    <row r="2" spans="1:20" ht="24" customHeight="1">
      <c r="A2" s="34"/>
      <c r="B2" s="34"/>
      <c r="C2" s="47" t="s">
        <v>169</v>
      </c>
      <c r="D2" s="34"/>
      <c r="E2" s="34"/>
      <c r="F2" s="34"/>
      <c r="G2" s="34"/>
      <c r="H2" s="34"/>
      <c r="I2" s="34"/>
      <c r="J2" s="34"/>
      <c r="K2" s="34"/>
      <c r="L2" s="34"/>
      <c r="M2" s="34"/>
      <c r="N2" s="34"/>
      <c r="O2" s="34"/>
      <c r="P2" s="34"/>
      <c r="Q2" s="34"/>
      <c r="R2" s="34"/>
      <c r="S2" s="34"/>
    </row>
    <row r="3" spans="1:20" ht="24" customHeight="1">
      <c r="A3" s="34"/>
      <c r="B3" s="34"/>
      <c r="C3" s="85" t="s">
        <v>206</v>
      </c>
      <c r="D3" s="34"/>
      <c r="E3" s="34"/>
      <c r="F3" s="34"/>
      <c r="G3" s="34"/>
      <c r="H3" s="34"/>
      <c r="I3" s="34"/>
      <c r="J3" s="34"/>
      <c r="K3" s="34"/>
      <c r="L3" s="34"/>
      <c r="M3" s="34"/>
      <c r="N3" s="34"/>
      <c r="O3" s="34"/>
      <c r="P3" s="34"/>
      <c r="Q3" s="34"/>
      <c r="R3" s="34"/>
      <c r="S3" s="34"/>
    </row>
    <row r="4" spans="1:20" ht="24" customHeight="1">
      <c r="A4" s="34"/>
      <c r="B4" s="34"/>
      <c r="C4" s="45"/>
      <c r="D4" s="52"/>
      <c r="E4" s="52"/>
      <c r="F4" s="52"/>
      <c r="G4" s="52"/>
      <c r="H4" s="52"/>
      <c r="I4" s="52"/>
      <c r="J4" s="34"/>
      <c r="K4" s="34"/>
      <c r="L4" s="34"/>
      <c r="M4" s="34"/>
      <c r="N4" s="34"/>
      <c r="O4" s="34"/>
      <c r="P4" s="34"/>
      <c r="Q4" s="34"/>
      <c r="R4" s="34"/>
      <c r="S4" s="34"/>
    </row>
    <row r="5" spans="1:20" ht="24" customHeight="1">
      <c r="A5" s="34"/>
      <c r="B5" s="34"/>
      <c r="C5" s="45"/>
      <c r="D5" s="34"/>
      <c r="E5" s="34"/>
      <c r="F5" s="34"/>
      <c r="G5" s="34"/>
      <c r="H5" s="34"/>
      <c r="I5" s="34"/>
      <c r="J5" s="53"/>
      <c r="K5" s="34"/>
      <c r="L5" s="34"/>
      <c r="M5" s="34"/>
      <c r="N5" s="34"/>
      <c r="O5" s="34"/>
      <c r="P5" s="34"/>
      <c r="Q5" s="34"/>
      <c r="R5" s="34"/>
      <c r="S5" s="34"/>
    </row>
    <row r="6" spans="1:20" ht="24" customHeight="1" thickBot="1">
      <c r="A6" s="44"/>
      <c r="B6" s="44"/>
      <c r="C6" s="45"/>
      <c r="D6" s="44"/>
      <c r="E6" s="44"/>
      <c r="F6" s="44"/>
      <c r="G6" s="44"/>
      <c r="H6" s="44"/>
      <c r="I6" s="44"/>
      <c r="J6" s="44"/>
      <c r="K6" s="34"/>
      <c r="L6" s="34"/>
      <c r="M6" s="34"/>
      <c r="N6" s="34"/>
      <c r="O6" s="34"/>
      <c r="P6" s="34"/>
      <c r="Q6" s="34"/>
      <c r="R6" s="34"/>
      <c r="S6" s="34"/>
    </row>
    <row r="7" spans="1:20" s="18" customFormat="1" ht="38.25" customHeight="1" thickTop="1">
      <c r="A7" s="297" t="s">
        <v>11</v>
      </c>
      <c r="B7" s="298"/>
      <c r="C7" s="298"/>
      <c r="D7" s="298"/>
      <c r="E7" s="298"/>
      <c r="F7" s="298"/>
      <c r="G7" s="298"/>
      <c r="H7" s="298"/>
      <c r="I7" s="298"/>
      <c r="J7" s="299"/>
      <c r="K7" s="300" t="s">
        <v>308</v>
      </c>
      <c r="L7" s="301"/>
      <c r="M7" s="301"/>
      <c r="N7" s="301"/>
      <c r="O7" s="301"/>
      <c r="P7" s="301"/>
      <c r="Q7" s="301"/>
      <c r="R7" s="301"/>
      <c r="S7" s="301"/>
      <c r="T7" s="302"/>
    </row>
    <row r="8" spans="1:20" s="18" customFormat="1" ht="12.75" customHeight="1">
      <c r="A8" s="212" t="s">
        <v>107</v>
      </c>
      <c r="B8" s="213" t="s">
        <v>108</v>
      </c>
      <c r="C8" s="213" t="s">
        <v>109</v>
      </c>
      <c r="D8" s="213" t="s">
        <v>110</v>
      </c>
      <c r="E8" s="213" t="s">
        <v>111</v>
      </c>
      <c r="F8" s="213" t="s">
        <v>112</v>
      </c>
      <c r="G8" s="213" t="s">
        <v>113</v>
      </c>
      <c r="H8" s="213" t="s">
        <v>114</v>
      </c>
      <c r="I8" s="213" t="s">
        <v>115</v>
      </c>
      <c r="J8" s="213" t="s">
        <v>116</v>
      </c>
      <c r="K8" s="205" t="s">
        <v>117</v>
      </c>
      <c r="L8" s="204" t="s">
        <v>118</v>
      </c>
      <c r="M8" s="204" t="s">
        <v>119</v>
      </c>
      <c r="N8" s="204" t="s">
        <v>131</v>
      </c>
      <c r="O8" s="204" t="s">
        <v>132</v>
      </c>
      <c r="P8" s="204" t="s">
        <v>134</v>
      </c>
      <c r="Q8" s="204" t="s">
        <v>332</v>
      </c>
      <c r="R8" s="204" t="s">
        <v>335</v>
      </c>
      <c r="S8" s="204" t="s">
        <v>336</v>
      </c>
      <c r="T8" s="206" t="s">
        <v>344</v>
      </c>
    </row>
    <row r="9" spans="1:20" s="20" customFormat="1" ht="29.25" customHeight="1" thickBot="1">
      <c r="A9" s="214" t="s">
        <v>342</v>
      </c>
      <c r="B9" s="215" t="s">
        <v>327</v>
      </c>
      <c r="C9" s="216" t="s">
        <v>340</v>
      </c>
      <c r="D9" s="217" t="s">
        <v>81</v>
      </c>
      <c r="E9" s="218" t="s">
        <v>14</v>
      </c>
      <c r="F9" s="218" t="s">
        <v>82</v>
      </c>
      <c r="G9" s="218" t="s">
        <v>15</v>
      </c>
      <c r="H9" s="218" t="s">
        <v>16</v>
      </c>
      <c r="I9" s="218" t="s">
        <v>291</v>
      </c>
      <c r="J9" s="218" t="s">
        <v>100</v>
      </c>
      <c r="K9" s="207" t="s">
        <v>103</v>
      </c>
      <c r="L9" s="208" t="s">
        <v>196</v>
      </c>
      <c r="M9" s="209" t="s">
        <v>102</v>
      </c>
      <c r="N9" s="210" t="s">
        <v>104</v>
      </c>
      <c r="O9" s="208" t="s">
        <v>197</v>
      </c>
      <c r="P9" s="208" t="s">
        <v>136</v>
      </c>
      <c r="Q9" s="211" t="s">
        <v>105</v>
      </c>
      <c r="R9" s="209" t="s">
        <v>254</v>
      </c>
      <c r="S9" s="209" t="s">
        <v>135</v>
      </c>
      <c r="T9" s="211" t="s">
        <v>345</v>
      </c>
    </row>
    <row r="10" spans="1:20" ht="168.6" customHeight="1" thickTop="1">
      <c r="A10" s="4">
        <f>Evaluación!C10</f>
        <v>0</v>
      </c>
      <c r="B10" s="16">
        <f>Evaluación!D10</f>
        <v>0</v>
      </c>
      <c r="C10" s="4">
        <f>Evaluación!E10</f>
        <v>0</v>
      </c>
      <c r="D10" s="4">
        <f>Evaluación!F10</f>
        <v>1</v>
      </c>
      <c r="E10" s="4" t="str">
        <f>Tabla10[[#This Row],[Evento]]</f>
        <v>Que no se haya gestionado el involucramiento de los actores competentes desde el inicio del proyecto</v>
      </c>
      <c r="F10" s="5">
        <f>Evaluación!H10</f>
        <v>1</v>
      </c>
      <c r="G10" s="4" t="str">
        <f>Tabla10[[#This Row],[Causa]]</f>
        <v>Los lineamientos establecidos por TI para la elaboración de plataformas no consideran los criterios técnicos en conservación de la biodiversidad necesarios (armonización de criterios técnicos en tecnología de la información y conservación)</v>
      </c>
      <c r="H10" s="4" t="str">
        <f>Tabla10[[#This Row],[Consecuencias]]</f>
        <v xml:space="preserve">Atraso en la implementación del proyecto </v>
      </c>
      <c r="I10" s="4" t="str">
        <f>+Tabla823[[#This Row],[Grado Exposición]]</f>
        <v>ALTO</v>
      </c>
      <c r="J10" s="4" t="str">
        <f>Evaluación!Q10</f>
        <v>Transfiero el Riesgo al Nivel Superior</v>
      </c>
      <c r="K10" s="115" t="s">
        <v>402</v>
      </c>
      <c r="L10" s="115" t="s">
        <v>271</v>
      </c>
      <c r="M10" s="114"/>
      <c r="N10" s="115" t="s">
        <v>403</v>
      </c>
      <c r="O10" s="115"/>
      <c r="P10" s="114"/>
      <c r="Q10" s="113"/>
      <c r="R10" s="113"/>
      <c r="S10" s="113"/>
      <c r="T10" s="219"/>
    </row>
    <row r="11" spans="1:20" ht="56.1" customHeight="1">
      <c r="A11" s="4">
        <f>Evaluación!C11</f>
        <v>0</v>
      </c>
      <c r="B11" s="17">
        <f>Evaluación!D11</f>
        <v>0</v>
      </c>
      <c r="C11" s="4">
        <f>Evaluación!E11</f>
        <v>0</v>
      </c>
      <c r="D11" s="4">
        <f>Evaluación!F11</f>
        <v>1</v>
      </c>
      <c r="E11" s="4" t="str">
        <f>Tabla10[[#This Row],[Evento]]</f>
        <v>Que no se haya gestionado el involucramiento de los actores competentes desde el inicio del proyecto</v>
      </c>
      <c r="F11" s="4">
        <f>Evaluación!H11</f>
        <v>1</v>
      </c>
      <c r="G11" s="4" t="str">
        <f>Tabla10[[#This Row],[Causa]]</f>
        <v>Desconocimiento de todos los lineamientos de tecnología de la información por parte de todos los actores involucrados</v>
      </c>
      <c r="H11" s="4" t="str">
        <f>Tabla10[[#This Row],[Consecuencias]]</f>
        <v>No se cuente al final con el producto esperado y no se pueda implementar la plataforma</v>
      </c>
      <c r="I11" s="4" t="str">
        <f>+Tabla823[[#This Row],[Grado Exposición]]</f>
        <v>ALTO</v>
      </c>
      <c r="J11" s="4" t="str">
        <f>Evaluación!Q11</f>
        <v>Transfiero el Riesgo al Nivel Superior</v>
      </c>
      <c r="K11" s="115" t="s">
        <v>373</v>
      </c>
      <c r="L11" s="115" t="s">
        <v>271</v>
      </c>
      <c r="M11" s="114"/>
      <c r="N11" s="115" t="s">
        <v>372</v>
      </c>
      <c r="O11" s="115" t="s">
        <v>271</v>
      </c>
      <c r="P11" s="114"/>
      <c r="Q11" s="113"/>
      <c r="R11" s="113"/>
      <c r="S11" s="113"/>
      <c r="T11" s="220"/>
    </row>
    <row r="12" spans="1:20" ht="39.75" customHeight="1">
      <c r="A12" s="4">
        <f>Evaluación!C12</f>
        <v>0</v>
      </c>
      <c r="B12" s="16">
        <f>Evaluación!D12</f>
        <v>0</v>
      </c>
      <c r="C12" s="4">
        <f>Evaluación!E12</f>
        <v>0</v>
      </c>
      <c r="D12" s="4">
        <f>Evaluación!F12</f>
        <v>1</v>
      </c>
      <c r="E12" s="4" t="str">
        <f>Tabla10[[#This Row],[Evento]]</f>
        <v>Que no se haya gestionado el involucramiento de los actores competentes desde el inicio del proyecto</v>
      </c>
      <c r="F12" s="4">
        <f>Evaluación!H12</f>
        <v>2</v>
      </c>
      <c r="G12" s="4" t="str">
        <f>Tabla10[[#This Row],[Causa]]</f>
        <v>Desconocimiento de todos los lineamientos de tecnología de la información por parte de todos los actores involucrados</v>
      </c>
      <c r="H12" s="4" t="str">
        <f>Tabla10[[#This Row],[Consecuencias]]</f>
        <v>Que la plataforma no se hospede en los servidores de SINAC</v>
      </c>
      <c r="I12" s="4" t="str">
        <f>+Tabla823[[#This Row],[Grado Exposición]]</f>
        <v>ALTO</v>
      </c>
      <c r="J12" s="4" t="str">
        <f>Evaluación!Q12</f>
        <v>Transfiero el Riesgo al Nivel Superior</v>
      </c>
      <c r="K12" s="115" t="s">
        <v>404</v>
      </c>
      <c r="L12" s="115" t="s">
        <v>271</v>
      </c>
      <c r="M12" s="114"/>
      <c r="N12" s="115" t="s">
        <v>374</v>
      </c>
      <c r="O12" s="115" t="s">
        <v>271</v>
      </c>
      <c r="P12" s="114"/>
      <c r="Q12" s="113"/>
      <c r="R12" s="113"/>
      <c r="S12" s="113"/>
      <c r="T12" s="221"/>
    </row>
    <row r="13" spans="1:20" ht="39.75" customHeight="1">
      <c r="A13" s="4">
        <f>Evaluación!C13</f>
        <v>0</v>
      </c>
      <c r="B13" s="17">
        <f>Evaluación!D13</f>
        <v>0</v>
      </c>
      <c r="C13" s="4">
        <f>Evaluación!E13</f>
        <v>0</v>
      </c>
      <c r="D13" s="4">
        <f>Evaluación!F13</f>
        <v>1</v>
      </c>
      <c r="E13" s="4" t="str">
        <f>Tabla10[[#This Row],[Evento]]</f>
        <v>Que no se haya gestionado el involucramiento de los actores competentes desde el inicio del proyecto</v>
      </c>
      <c r="F13" s="4">
        <f>Evaluación!H13</f>
        <v>3</v>
      </c>
      <c r="G13" s="4" t="str">
        <f>Tabla10[[#This Row],[Causa]]</f>
        <v>Desconocimiento de todos los lineamientos de tecnología de la información por parte de todos los actores involucrados</v>
      </c>
      <c r="H13" s="4" t="str">
        <f>Tabla10[[#This Row],[Consecuencias]]</f>
        <v xml:space="preserve">Afectación de la imagen y pérdida de confianza ante las agencias cooperantes externas del SINAC </v>
      </c>
      <c r="I13" s="4" t="str">
        <f>+Tabla823[[#This Row],[Grado Exposición]]</f>
        <v>ALTO</v>
      </c>
      <c r="J13" s="4" t="str">
        <f>Evaluación!Q13</f>
        <v>Transfiero el Riesgo al Nivel Superior</v>
      </c>
      <c r="K13" s="115" t="s">
        <v>375</v>
      </c>
      <c r="L13" s="115" t="s">
        <v>271</v>
      </c>
      <c r="M13" s="114"/>
      <c r="N13" s="115" t="s">
        <v>376</v>
      </c>
      <c r="O13" s="115" t="s">
        <v>271</v>
      </c>
      <c r="P13" s="114"/>
      <c r="Q13" s="113"/>
      <c r="R13" s="113"/>
      <c r="S13" s="113"/>
      <c r="T13" s="220"/>
    </row>
    <row r="14" spans="1:20" ht="76.150000000000006" customHeight="1">
      <c r="A14" s="4">
        <f>Evaluación!C14</f>
        <v>0</v>
      </c>
      <c r="B14" s="16">
        <f>Evaluación!D14</f>
        <v>0</v>
      </c>
      <c r="C14" s="4">
        <f>Evaluación!E14</f>
        <v>0</v>
      </c>
      <c r="D14" s="4">
        <f>Evaluación!F14</f>
        <v>1</v>
      </c>
      <c r="E14" s="4" t="str">
        <f>Tabla10[[#This Row],[Evento]]</f>
        <v>Que no se haya gestionado el involucramiento de los actores competentes desde el inicio del proyecto</v>
      </c>
      <c r="F14" s="4">
        <f>Evaluación!H14</f>
        <v>4</v>
      </c>
      <c r="G14" s="4" t="str">
        <f>Tabla10[[#This Row],[Causa]]</f>
        <v>Desconocimiento de todos los lineamientos de tecnología de la información por parte de todos los actores involucrados</v>
      </c>
      <c r="H14" s="4" t="str">
        <f>Tabla10[[#This Row],[Consecuencias]]</f>
        <v>Que el contrato establecido con la empresa contenga errores involuntarios y la empresa decida rescindir del contrato y no se concluya el proyecto</v>
      </c>
      <c r="I14" s="4" t="str">
        <f>+Tabla823[[#This Row],[Grado Exposición]]</f>
        <v>MEDIO</v>
      </c>
      <c r="J14" s="4" t="str">
        <f>Evaluación!Q14</f>
        <v>Administro el Riesgo Mediante Acción de Mitigación</v>
      </c>
      <c r="K14" s="115" t="s">
        <v>377</v>
      </c>
      <c r="L14" s="115" t="s">
        <v>270</v>
      </c>
      <c r="M14" s="114"/>
      <c r="N14" s="115" t="s">
        <v>378</v>
      </c>
      <c r="O14" s="115" t="s">
        <v>271</v>
      </c>
      <c r="P14" s="114"/>
      <c r="Q14" s="113" t="s">
        <v>379</v>
      </c>
      <c r="R14" s="113"/>
      <c r="S14" s="113"/>
      <c r="T14" s="221"/>
    </row>
    <row r="15" spans="1:20" ht="61.15" customHeight="1">
      <c r="A15" s="4">
        <f>Evaluación!C15</f>
        <v>0</v>
      </c>
      <c r="B15" s="17">
        <f>Evaluación!D15</f>
        <v>0</v>
      </c>
      <c r="C15" s="4">
        <f>Evaluación!E15</f>
        <v>0</v>
      </c>
      <c r="D15" s="4">
        <f>Evaluación!F15</f>
        <v>1</v>
      </c>
      <c r="E15" s="4" t="str">
        <f>Tabla10[[#This Row],[Evento]]</f>
        <v>Que no se haya gestionado el involucramiento de los actores competentes desde el inicio del proyecto</v>
      </c>
      <c r="F15" s="4">
        <f>Evaluación!H15</f>
        <v>5</v>
      </c>
      <c r="G15" s="4" t="str">
        <f>Tabla10[[#This Row],[Causa]]</f>
        <v>Desconocimiento de todos los lineamientos de tecnología de la información por parte de todos los actores involucrados</v>
      </c>
      <c r="H15" s="4" t="str">
        <f>Tabla10[[#This Row],[Consecuencias]]</f>
        <v>Aumento en los costos del proyecto que no se pueden asumir por las partes</v>
      </c>
      <c r="I15" s="4" t="str">
        <f>+Tabla823[[#This Row],[Grado Exposición]]</f>
        <v>MEDIO</v>
      </c>
      <c r="J15" s="4" t="str">
        <f>Evaluación!Q15</f>
        <v>Administro el Riesgo Mediante Acción de Mitigación</v>
      </c>
      <c r="K15" s="115" t="s">
        <v>381</v>
      </c>
      <c r="L15" s="115" t="s">
        <v>270</v>
      </c>
      <c r="M15" s="114"/>
      <c r="N15" s="115" t="s">
        <v>380</v>
      </c>
      <c r="O15" s="115" t="s">
        <v>271</v>
      </c>
      <c r="P15" s="114"/>
      <c r="Q15" s="113"/>
      <c r="R15" s="113"/>
      <c r="S15" s="113"/>
      <c r="T15" s="220"/>
    </row>
    <row r="16" spans="1:20" ht="39.75" customHeight="1">
      <c r="A16" s="4">
        <f>Evaluación!C16</f>
        <v>0</v>
      </c>
      <c r="B16" s="16">
        <f>Evaluación!D16</f>
        <v>0</v>
      </c>
      <c r="C16" s="4">
        <f>Evaluación!E16</f>
        <v>0</v>
      </c>
      <c r="D16" s="4">
        <f>Evaluación!F16</f>
        <v>1</v>
      </c>
      <c r="E16" s="4" t="str">
        <f>Tabla10[[#This Row],[Evento]]</f>
        <v>Que no se haya gestionado el involucramiento de los actores competentes desde el inicio del proyecto</v>
      </c>
      <c r="F16" s="4">
        <f>Evaluación!H16</f>
        <v>6</v>
      </c>
      <c r="G16" s="4" t="str">
        <f>Tabla10[[#This Row],[Causa]]</f>
        <v>Desconocimiento de todos los lineamientos de tecnología de la información por parte de todos los actores involucrados</v>
      </c>
      <c r="H16" s="4" t="str">
        <f>Tabla10[[#This Row],[Consecuencias]]</f>
        <v xml:space="preserve">Que la plataforma diseñada no cumpla con las normas de seguridad, soporte y mantenimiento así como que no se tenga lineación estratégica </v>
      </c>
      <c r="I16" s="4" t="str">
        <f>+Tabla823[[#This Row],[Grado Exposición]]</f>
        <v>BAJO</v>
      </c>
      <c r="J16" s="4" t="str">
        <f>Evaluación!Q16</f>
        <v>Acepto el Riesgo  Desarrollo Acciones de Monitoreo del Mismo</v>
      </c>
      <c r="K16" s="115" t="s">
        <v>383</v>
      </c>
      <c r="L16" s="115" t="s">
        <v>270</v>
      </c>
      <c r="M16" s="114"/>
      <c r="N16" s="115" t="s">
        <v>382</v>
      </c>
      <c r="O16" s="115" t="s">
        <v>271</v>
      </c>
      <c r="P16" s="114"/>
      <c r="Q16" s="113" t="s">
        <v>384</v>
      </c>
      <c r="R16" s="113" t="s">
        <v>271</v>
      </c>
      <c r="S16" s="113"/>
      <c r="T16" s="221"/>
    </row>
    <row r="17" spans="1:20" ht="39.75" customHeight="1">
      <c r="A17" s="4">
        <f>Evaluación!C17</f>
        <v>0</v>
      </c>
      <c r="B17" s="17">
        <f>Evaluación!D17</f>
        <v>0</v>
      </c>
      <c r="C17" s="4">
        <f>Evaluación!E17</f>
        <v>0</v>
      </c>
      <c r="D17" s="4">
        <f>Evaluación!F17</f>
        <v>2</v>
      </c>
      <c r="E17" s="4" t="str">
        <f>Tabla10[[#This Row],[Evento]]</f>
        <v>Una inadecuada planificación en la institución que no propicia la integralidad de los procesos</v>
      </c>
      <c r="F17" s="4">
        <f>Evaluación!H17</f>
        <v>1</v>
      </c>
      <c r="G17" s="4" t="str">
        <f>Tabla10[[#This Row],[Causa]]</f>
        <v>Falta de claridad a lo interno del SINAC en los requerimientos de funcionalidad para los proyectos que promueven la gestión de la información para la toma de decisiones</v>
      </c>
      <c r="H17" s="4" t="str">
        <f>Tabla10[[#This Row],[Consecuencias]]</f>
        <v>No se cuente con información confiable para la toma de decisiones</v>
      </c>
      <c r="I17" s="4" t="str">
        <f>+Tabla823[[#This Row],[Grado Exposición]]</f>
        <v>ALTO</v>
      </c>
      <c r="J17" s="4" t="str">
        <f>Evaluación!Q17</f>
        <v>Administro el Riesgo e Informo al Superior</v>
      </c>
      <c r="K17" s="115" t="s">
        <v>387</v>
      </c>
      <c r="L17" s="115" t="s">
        <v>270</v>
      </c>
      <c r="M17" s="114"/>
      <c r="N17" s="115" t="s">
        <v>385</v>
      </c>
      <c r="O17" s="115" t="s">
        <v>271</v>
      </c>
      <c r="P17" s="114"/>
      <c r="Q17" s="113" t="s">
        <v>386</v>
      </c>
      <c r="R17" s="113"/>
      <c r="S17" s="113"/>
      <c r="T17" s="220"/>
    </row>
    <row r="18" spans="1:20" ht="39.75" customHeight="1">
      <c r="A18" s="4">
        <f>Evaluación!C18</f>
        <v>0</v>
      </c>
      <c r="B18" s="16">
        <f>Evaluación!D18</f>
        <v>0</v>
      </c>
      <c r="C18" s="4">
        <f>Evaluación!E18</f>
        <v>0</v>
      </c>
      <c r="D18" s="4">
        <f>Evaluación!F18</f>
        <v>2</v>
      </c>
      <c r="E18" s="4" t="str">
        <f>Tabla10[[#This Row],[Evento]]</f>
        <v>Una inadecuada planificación en la institución que no propicia la integralidad de los procesos</v>
      </c>
      <c r="F18" s="4">
        <f>Evaluación!H18</f>
        <v>2</v>
      </c>
      <c r="G18" s="4" t="str">
        <f>Tabla10[[#This Row],[Causa]]</f>
        <v>Falta de claridad a lo interno del SINAC en los requerimientos de funcionalidad para los proyectos que promueven la gestión de la información para la toma de decisiones</v>
      </c>
      <c r="H18" s="4" t="str">
        <f>Tabla10[[#This Row],[Consecuencias]]</f>
        <v xml:space="preserve">Se puede llegar a incumplir con los compromisos nacionales e internacionales adquiridos </v>
      </c>
      <c r="I18" s="4" t="str">
        <f>+Tabla823[[#This Row],[Grado Exposición]]</f>
        <v>ALTO</v>
      </c>
      <c r="J18" s="4" t="str">
        <f>Evaluación!Q18</f>
        <v>Transfiero el Riesgo al Nivel Superior</v>
      </c>
      <c r="K18" s="115" t="s">
        <v>405</v>
      </c>
      <c r="L18" s="115" t="s">
        <v>270</v>
      </c>
      <c r="M18" s="114"/>
      <c r="N18" s="115" t="s">
        <v>388</v>
      </c>
      <c r="O18" s="115" t="s">
        <v>270</v>
      </c>
      <c r="P18" s="114"/>
      <c r="Q18" s="113"/>
      <c r="R18" s="113"/>
      <c r="S18" s="113"/>
      <c r="T18" s="221"/>
    </row>
    <row r="19" spans="1:20" ht="39.75" customHeight="1">
      <c r="A19" s="4">
        <f>Evaluación!C19</f>
        <v>0</v>
      </c>
      <c r="B19" s="17">
        <f>Evaluación!D19</f>
        <v>0</v>
      </c>
      <c r="C19" s="4">
        <f>Evaluación!E19</f>
        <v>0</v>
      </c>
      <c r="D19" s="4">
        <f>Evaluación!F19</f>
        <v>2</v>
      </c>
      <c r="E19" s="4" t="str">
        <f>Tabla10[[#This Row],[Evento]]</f>
        <v>Una inadecuada planificación en la institución que no propicia la integralidad de los procesos</v>
      </c>
      <c r="F19" s="4">
        <f>Evaluación!H19</f>
        <v>3</v>
      </c>
      <c r="G19" s="4" t="str">
        <f>Tabla10[[#This Row],[Causa]]</f>
        <v>Falta de claridad a lo interno del SINAC en los requerimientos de funcionalidad para los proyectos que promueven la gestión de la información para la toma de decisiones</v>
      </c>
      <c r="H19" s="4" t="str">
        <f>Tabla10[[#This Row],[Consecuencias]]</f>
        <v>Desconocimiento del estado de la integridad ecológica de la biodiversidad que afecta la toma de decisiones acertadas y robustas</v>
      </c>
      <c r="I19" s="4" t="str">
        <f>+Tabla823[[#This Row],[Grado Exposición]]</f>
        <v>ALTO</v>
      </c>
      <c r="J19" s="4" t="str">
        <f>Evaluación!Q19</f>
        <v>Transfiero el Riesgo al Nivel Superior</v>
      </c>
      <c r="K19" s="115" t="s">
        <v>389</v>
      </c>
      <c r="L19" s="115"/>
      <c r="M19" s="114"/>
      <c r="N19" s="115" t="s">
        <v>390</v>
      </c>
      <c r="O19" s="115"/>
      <c r="P19" s="114"/>
      <c r="Q19" s="113" t="s">
        <v>391</v>
      </c>
      <c r="R19" s="113"/>
      <c r="S19" s="113"/>
      <c r="T19" s="220"/>
    </row>
    <row r="20" spans="1:20" ht="39.75" customHeight="1">
      <c r="A20" s="4">
        <f>Evaluación!C20</f>
        <v>0</v>
      </c>
      <c r="B20" s="16">
        <f>Evaluación!D20</f>
        <v>0</v>
      </c>
      <c r="C20" s="4">
        <f>Evaluación!E20</f>
        <v>0</v>
      </c>
      <c r="D20" s="4">
        <f>Evaluación!F20</f>
        <v>2</v>
      </c>
      <c r="E20" s="4" t="str">
        <f>Tabla10[[#This Row],[Evento]]</f>
        <v>Una inadecuada planificación en la institución que no propicia la integralidad de los procesos</v>
      </c>
      <c r="F20" s="4">
        <f>Evaluación!H20</f>
        <v>4</v>
      </c>
      <c r="G20" s="4" t="str">
        <f>Tabla10[[#This Row],[Causa]]</f>
        <v>Falta de claridad a lo interno del SINAC en los requerimientos de funcionalidad para los proyectos que promueven la gestión de la información para la toma de decisiones</v>
      </c>
      <c r="H20" s="4" t="str">
        <f>Tabla10[[#This Row],[Consecuencias]]</f>
        <v>Existencia de información desagregada y dispersa lo que dificulta el análisis</v>
      </c>
      <c r="I20" s="4" t="str">
        <f>+Tabla823[[#This Row],[Grado Exposición]]</f>
        <v>ALTO</v>
      </c>
      <c r="J20" s="4" t="str">
        <f>Evaluación!Q20</f>
        <v>Transfiero el Riesgo al Nivel Superior</v>
      </c>
      <c r="K20" s="115" t="s">
        <v>389</v>
      </c>
      <c r="L20" s="115"/>
      <c r="M20" s="114"/>
      <c r="N20" s="115" t="s">
        <v>392</v>
      </c>
      <c r="O20" s="115"/>
      <c r="P20" s="114"/>
      <c r="Q20" s="224" t="s">
        <v>393</v>
      </c>
      <c r="R20" s="113"/>
      <c r="S20" s="113"/>
      <c r="T20" s="221"/>
    </row>
    <row r="21" spans="1:20" ht="84" customHeight="1">
      <c r="A21" s="4">
        <f>Evaluación!C21</f>
        <v>0</v>
      </c>
      <c r="B21" s="17">
        <f>Evaluación!D21</f>
        <v>0</v>
      </c>
      <c r="C21" s="4">
        <f>Evaluación!E21</f>
        <v>0</v>
      </c>
      <c r="D21" s="4">
        <f>Evaluación!F21</f>
        <v>3</v>
      </c>
      <c r="E21" s="4" t="str">
        <f>Tabla10[[#This Row],[Evento]]</f>
        <v>Un inadecuado manejo del proyecto entre los departamentos técnicos, administrativos y de apoyo correspondientes</v>
      </c>
      <c r="F21" s="4">
        <f>Evaluación!H21</f>
        <v>1</v>
      </c>
      <c r="G21" s="4" t="str">
        <f>Tabla10[[#This Row],[Causa]]</f>
        <v>Que la empresa contratista decida rescindir del proyecto</v>
      </c>
      <c r="H21" s="4" t="str">
        <f>Tabla10[[#This Row],[Consecuencias]]</f>
        <v>Que SINAC no cuente con la plataforma para la sistematización de la información vinculada al monitoreo de la integridad ecológica de la biodiversidad</v>
      </c>
      <c r="I21" s="4" t="str">
        <f>+Tabla823[[#This Row],[Grado Exposición]]</f>
        <v>ALTO</v>
      </c>
      <c r="J21" s="4" t="str">
        <f>Evaluación!Q21</f>
        <v>Transfiero el Riesgo al Nivel Superior</v>
      </c>
      <c r="K21" s="225" t="s">
        <v>395</v>
      </c>
      <c r="L21" s="115" t="s">
        <v>270</v>
      </c>
      <c r="M21" s="114"/>
      <c r="N21" s="115" t="s">
        <v>396</v>
      </c>
      <c r="O21" s="115"/>
      <c r="P21" s="114"/>
      <c r="Q21" s="113" t="s">
        <v>394</v>
      </c>
      <c r="R21" s="113"/>
      <c r="S21" s="113"/>
      <c r="T21" s="220"/>
    </row>
    <row r="22" spans="1:20" ht="64.900000000000006" customHeight="1">
      <c r="A22" s="4">
        <f>Evaluación!C22</f>
        <v>0</v>
      </c>
      <c r="B22" s="16">
        <f>Evaluación!D22</f>
        <v>0</v>
      </c>
      <c r="C22" s="4">
        <f>Evaluación!E22</f>
        <v>0</v>
      </c>
      <c r="D22" s="4">
        <f>Evaluación!F22</f>
        <v>3</v>
      </c>
      <c r="E22" s="4" t="str">
        <f>Tabla10[[#This Row],[Evento]]</f>
        <v>Un inadecuado manejo del proyecto entre los departamentos técnicos, administrativos y de apoyo correspondientes</v>
      </c>
      <c r="F22" s="4">
        <f>Evaluación!H22</f>
        <v>2</v>
      </c>
      <c r="G22" s="4" t="str">
        <f>Tabla10[[#This Row],[Causa]]</f>
        <v>Que no existe un procedimiento y plazos claros para la implementación de estos proyectos acorde con la necesidad institucional</v>
      </c>
      <c r="H22" s="4" t="str">
        <f>Tabla10[[#This Row],[Consecuencias]]</f>
        <v>Que SINAC no cumpla con los compromisos ante los cooperantes del Proyecto CResBiodiversidad 30X30</v>
      </c>
      <c r="I22" s="4" t="str">
        <f>+Tabla823[[#This Row],[Grado Exposición]]</f>
        <v>MEDIO</v>
      </c>
      <c r="J22" s="4" t="str">
        <f>Evaluación!Q22</f>
        <v>Administro el Riesgo Mediante Acción de Mitigación</v>
      </c>
      <c r="K22" s="115" t="s">
        <v>397</v>
      </c>
      <c r="L22" s="115" t="s">
        <v>270</v>
      </c>
      <c r="M22" s="114"/>
      <c r="N22" s="115" t="s">
        <v>398</v>
      </c>
      <c r="O22" s="115" t="s">
        <v>270</v>
      </c>
      <c r="P22" s="114"/>
      <c r="Q22" s="113"/>
      <c r="R22" s="113"/>
      <c r="S22" s="113"/>
      <c r="T22" s="221"/>
    </row>
    <row r="23" spans="1:20" ht="39.75" customHeight="1">
      <c r="A23" s="4">
        <f>Evaluación!C23</f>
        <v>0</v>
      </c>
      <c r="B23" s="17">
        <f>Evaluación!D23</f>
        <v>0</v>
      </c>
      <c r="C23" s="4">
        <f>Evaluación!E23</f>
        <v>0</v>
      </c>
      <c r="D23" s="4">
        <f>Evaluación!F23</f>
        <v>3</v>
      </c>
      <c r="E23" s="4" t="str">
        <f>Tabla10[[#This Row],[Evento]]</f>
        <v>Un inadecuado manejo del proyecto entre los departamentos técnicos, administrativos y de apoyo correspondientes</v>
      </c>
      <c r="F23" s="4">
        <f>Evaluación!H23</f>
        <v>3</v>
      </c>
      <c r="G23" s="4" t="str">
        <f>Tabla10[[#This Row],[Causa]]</f>
        <v>Que no existe un procedimiento y plazos claros para la implementación de estos proyectos acorde con la necesidad institucional</v>
      </c>
      <c r="H23" s="4" t="str">
        <f>Tabla10[[#This Row],[Consecuencias]]</f>
        <v>Posible demanda por parte del contratista debido a que SINAC no cumpla con lo indicado en el contrato</v>
      </c>
      <c r="I23" s="4" t="str">
        <f>+Tabla823[[#This Row],[Grado Exposición]]</f>
        <v>BAJO</v>
      </c>
      <c r="J23" s="4" t="str">
        <f>Evaluación!Q23</f>
        <v>Acepto el Riesgo  Desarrollo Acciones de Monitoreo del Mismo</v>
      </c>
      <c r="K23" s="115" t="s">
        <v>399</v>
      </c>
      <c r="L23" s="115"/>
      <c r="M23" s="114"/>
      <c r="N23" s="115"/>
      <c r="O23" s="115"/>
      <c r="P23" s="114"/>
      <c r="Q23" s="113"/>
      <c r="R23" s="113"/>
      <c r="S23" s="113"/>
      <c r="T23" s="220"/>
    </row>
    <row r="24" spans="1:20" ht="55.15" customHeight="1">
      <c r="A24" s="4">
        <f>Evaluación!C24</f>
        <v>0</v>
      </c>
      <c r="B24" s="16">
        <f>Evaluación!D24</f>
        <v>0</v>
      </c>
      <c r="C24" s="4">
        <f>Evaluación!E24</f>
        <v>0</v>
      </c>
      <c r="D24" s="4">
        <f>Evaluación!F24</f>
        <v>3</v>
      </c>
      <c r="E24" s="4" t="str">
        <f>Tabla10[[#This Row],[Evento]]</f>
        <v>Un inadecuado manejo del proyecto entre los departamentos técnicos, administrativos y de apoyo correspondientes</v>
      </c>
      <c r="F24" s="4">
        <f>Evaluación!H24</f>
        <v>4</v>
      </c>
      <c r="G24" s="4" t="str">
        <f>Tabla10[[#This Row],[Causa]]</f>
        <v xml:space="preserve">Que los equipos tecnológicos que no estén incluidos en el catálogo de TI </v>
      </c>
      <c r="H24" s="4" t="str">
        <f>Tabla10[[#This Row],[Consecuencias]]</f>
        <v>Que no se pueda adquirir el equipo tecnológico requerido para el monitoreo de la integridad ecológica indicado en el proyecto</v>
      </c>
      <c r="I24" s="4" t="str">
        <f>+Tabla823[[#This Row],[Grado Exposición]]</f>
        <v>ALTO</v>
      </c>
      <c r="J24" s="4" t="str">
        <f>Evaluación!Q24</f>
        <v>Transfiero el Riesgo al Nivel Superior</v>
      </c>
      <c r="K24" s="115" t="s">
        <v>400</v>
      </c>
      <c r="L24" s="115" t="s">
        <v>270</v>
      </c>
      <c r="M24" s="114"/>
      <c r="N24" s="115" t="s">
        <v>401</v>
      </c>
      <c r="O24" s="115" t="s">
        <v>270</v>
      </c>
      <c r="P24" s="114"/>
      <c r="Q24" s="113"/>
      <c r="R24" s="113"/>
      <c r="S24" s="113"/>
      <c r="T24" s="221"/>
    </row>
    <row r="25" spans="1:20" ht="39.75" customHeight="1">
      <c r="A25" s="4">
        <f>Evaluación!C25</f>
        <v>0</v>
      </c>
      <c r="B25" s="17">
        <f>Evaluación!D25</f>
        <v>0</v>
      </c>
      <c r="C25" s="4">
        <f>Evaluación!E25</f>
        <v>0</v>
      </c>
      <c r="D25" s="4">
        <f>Evaluación!F25</f>
        <v>0</v>
      </c>
      <c r="E25" s="4">
        <f>Tabla10[[#This Row],[Evento]]</f>
        <v>0</v>
      </c>
      <c r="F25" s="4">
        <f>Evaluación!H25</f>
        <v>0</v>
      </c>
      <c r="G25" s="4">
        <f>Tabla10[[#This Row],[Causa]]</f>
        <v>0</v>
      </c>
      <c r="H25" s="4">
        <f>Tabla10[[#This Row],[Consecuencias]]</f>
        <v>0</v>
      </c>
      <c r="I25" s="4" t="e">
        <f>+Tabla823[[#This Row],[Grado Exposición]]</f>
        <v>#VALUE!</v>
      </c>
      <c r="J25" s="4" t="e">
        <f>Evaluación!Q25</f>
        <v>#VALUE!</v>
      </c>
      <c r="K25" s="115"/>
      <c r="L25" s="115"/>
      <c r="M25" s="114"/>
      <c r="N25" s="115"/>
      <c r="O25" s="115"/>
      <c r="P25" s="114"/>
      <c r="Q25" s="113"/>
      <c r="R25" s="113"/>
      <c r="S25" s="113"/>
      <c r="T25" s="220"/>
    </row>
    <row r="26" spans="1:20" ht="39.75" customHeight="1">
      <c r="A26" s="4">
        <f>Evaluación!C26</f>
        <v>0</v>
      </c>
      <c r="B26" s="16">
        <f>Evaluación!D26</f>
        <v>0</v>
      </c>
      <c r="C26" s="4">
        <f>Evaluación!E26</f>
        <v>0</v>
      </c>
      <c r="D26" s="4">
        <f>Evaluación!F26</f>
        <v>0</v>
      </c>
      <c r="E26" s="4">
        <f>Tabla10[[#This Row],[Evento]]</f>
        <v>0</v>
      </c>
      <c r="F26" s="4">
        <f>Evaluación!H26</f>
        <v>0</v>
      </c>
      <c r="G26" s="4">
        <f>Tabla10[[#This Row],[Causa]]</f>
        <v>0</v>
      </c>
      <c r="H26" s="4">
        <f>Tabla10[[#This Row],[Consecuencias]]</f>
        <v>0</v>
      </c>
      <c r="I26" s="4" t="e">
        <f>+Tabla823[[#This Row],[Grado Exposición]]</f>
        <v>#VALUE!</v>
      </c>
      <c r="J26" s="4" t="e">
        <f>Evaluación!Q26</f>
        <v>#VALUE!</v>
      </c>
      <c r="K26" s="115"/>
      <c r="L26" s="115"/>
      <c r="M26" s="114"/>
      <c r="N26" s="115"/>
      <c r="O26" s="115"/>
      <c r="P26" s="114"/>
      <c r="Q26" s="113"/>
      <c r="R26" s="113"/>
      <c r="S26" s="113"/>
      <c r="T26" s="221"/>
    </row>
    <row r="27" spans="1:20" ht="39.75" customHeight="1">
      <c r="A27" s="4">
        <f>Evaluación!C27</f>
        <v>0</v>
      </c>
      <c r="B27" s="17">
        <f>Evaluación!D27</f>
        <v>0</v>
      </c>
      <c r="C27" s="4">
        <f>Evaluación!E27</f>
        <v>0</v>
      </c>
      <c r="D27" s="4">
        <f>Evaluación!F27</f>
        <v>0</v>
      </c>
      <c r="E27" s="4">
        <f>Tabla10[[#This Row],[Evento]]</f>
        <v>0</v>
      </c>
      <c r="F27" s="4">
        <f>Evaluación!H27</f>
        <v>0</v>
      </c>
      <c r="G27" s="4">
        <f>Tabla10[[#This Row],[Causa]]</f>
        <v>0</v>
      </c>
      <c r="H27" s="4">
        <f>Tabla10[[#This Row],[Consecuencias]]</f>
        <v>0</v>
      </c>
      <c r="I27" s="4" t="e">
        <f>+Tabla823[[#This Row],[Grado Exposición]]</f>
        <v>#VALUE!</v>
      </c>
      <c r="J27" s="4" t="e">
        <f>Evaluación!Q27</f>
        <v>#VALUE!</v>
      </c>
      <c r="K27" s="115"/>
      <c r="L27" s="115"/>
      <c r="M27" s="114"/>
      <c r="N27" s="115"/>
      <c r="O27" s="115"/>
      <c r="P27" s="114"/>
      <c r="Q27" s="113"/>
      <c r="R27" s="113"/>
      <c r="S27" s="113"/>
      <c r="T27" s="220"/>
    </row>
    <row r="28" spans="1:20" ht="39.75" customHeight="1">
      <c r="A28" s="4">
        <f>Evaluación!C28</f>
        <v>0</v>
      </c>
      <c r="B28" s="16">
        <f>Evaluación!D28</f>
        <v>0</v>
      </c>
      <c r="C28" s="4">
        <f>Evaluación!E28</f>
        <v>0</v>
      </c>
      <c r="D28" s="4">
        <f>Evaluación!F28</f>
        <v>0</v>
      </c>
      <c r="E28" s="4">
        <f>Tabla10[[#This Row],[Evento]]</f>
        <v>0</v>
      </c>
      <c r="F28" s="4">
        <f>Evaluación!H28</f>
        <v>0</v>
      </c>
      <c r="G28" s="4">
        <f>Tabla10[[#This Row],[Causa]]</f>
        <v>0</v>
      </c>
      <c r="H28" s="4">
        <f>Tabla10[[#This Row],[Consecuencias]]</f>
        <v>0</v>
      </c>
      <c r="I28" s="4" t="e">
        <f>+Tabla823[[#This Row],[Grado Exposición]]</f>
        <v>#VALUE!</v>
      </c>
      <c r="J28" s="4" t="e">
        <f>Evaluación!Q28</f>
        <v>#VALUE!</v>
      </c>
      <c r="K28" s="115"/>
      <c r="L28" s="115"/>
      <c r="M28" s="114"/>
      <c r="N28" s="115"/>
      <c r="O28" s="115"/>
      <c r="P28" s="114"/>
      <c r="Q28" s="113"/>
      <c r="R28" s="113"/>
      <c r="S28" s="113"/>
      <c r="T28" s="221"/>
    </row>
    <row r="29" spans="1:20" ht="39.75" customHeight="1">
      <c r="A29" s="4">
        <f>Evaluación!C29</f>
        <v>0</v>
      </c>
      <c r="B29" s="17">
        <f>Evaluación!D29</f>
        <v>0</v>
      </c>
      <c r="C29" s="4">
        <f>Evaluación!E29</f>
        <v>0</v>
      </c>
      <c r="D29" s="4">
        <f>Evaluación!F29</f>
        <v>0</v>
      </c>
      <c r="E29" s="4">
        <f>Tabla10[[#This Row],[Evento]]</f>
        <v>0</v>
      </c>
      <c r="F29" s="4">
        <f>Evaluación!H29</f>
        <v>0</v>
      </c>
      <c r="G29" s="4">
        <f>Tabla10[[#This Row],[Causa]]</f>
        <v>0</v>
      </c>
      <c r="H29" s="4">
        <f>Tabla10[[#This Row],[Consecuencias]]</f>
        <v>0</v>
      </c>
      <c r="I29" s="4" t="e">
        <f>+Tabla823[[#This Row],[Grado Exposición]]</f>
        <v>#VALUE!</v>
      </c>
      <c r="J29" s="4" t="e">
        <f>Evaluación!Q29</f>
        <v>#VALUE!</v>
      </c>
      <c r="K29" s="115"/>
      <c r="L29" s="115"/>
      <c r="M29" s="114"/>
      <c r="N29" s="115"/>
      <c r="O29" s="115"/>
      <c r="P29" s="114"/>
      <c r="Q29" s="113"/>
      <c r="R29" s="113"/>
      <c r="S29" s="113"/>
      <c r="T29" s="220"/>
    </row>
    <row r="30" spans="1:20" ht="39.75" customHeight="1">
      <c r="A30" s="4">
        <f>Evaluación!C30</f>
        <v>0</v>
      </c>
      <c r="B30" s="16">
        <f>Evaluación!D30</f>
        <v>0</v>
      </c>
      <c r="C30" s="4">
        <f>Evaluación!E30</f>
        <v>0</v>
      </c>
      <c r="D30" s="4">
        <f>Evaluación!F30</f>
        <v>0</v>
      </c>
      <c r="E30" s="4">
        <f>Tabla10[[#This Row],[Evento]]</f>
        <v>0</v>
      </c>
      <c r="F30" s="4">
        <f>Evaluación!H30</f>
        <v>0</v>
      </c>
      <c r="G30" s="4">
        <f>Tabla10[[#This Row],[Causa]]</f>
        <v>0</v>
      </c>
      <c r="H30" s="4">
        <f>Tabla10[[#This Row],[Consecuencias]]</f>
        <v>0</v>
      </c>
      <c r="I30" s="4" t="e">
        <f>+Tabla823[[#This Row],[Grado Exposición]]</f>
        <v>#VALUE!</v>
      </c>
      <c r="J30" s="4" t="e">
        <f>Evaluación!Q30</f>
        <v>#VALUE!</v>
      </c>
      <c r="K30" s="115"/>
      <c r="L30" s="115"/>
      <c r="M30" s="114"/>
      <c r="N30" s="115"/>
      <c r="O30" s="115"/>
      <c r="P30" s="114"/>
      <c r="Q30" s="113"/>
      <c r="R30" s="113"/>
      <c r="S30" s="113"/>
      <c r="T30" s="221"/>
    </row>
    <row r="31" spans="1:20" ht="39.75" customHeight="1">
      <c r="A31" s="4">
        <f>Evaluación!C31</f>
        <v>0</v>
      </c>
      <c r="B31" s="17">
        <f>Evaluación!D31</f>
        <v>0</v>
      </c>
      <c r="C31" s="4">
        <f>Evaluación!E31</f>
        <v>0</v>
      </c>
      <c r="D31" s="4">
        <f>Evaluación!F31</f>
        <v>0</v>
      </c>
      <c r="E31" s="4">
        <f>Tabla10[[#This Row],[Evento]]</f>
        <v>0</v>
      </c>
      <c r="F31" s="4">
        <f>Evaluación!H31</f>
        <v>0</v>
      </c>
      <c r="G31" s="4">
        <f>Tabla10[[#This Row],[Causa]]</f>
        <v>0</v>
      </c>
      <c r="H31" s="4">
        <f>Tabla10[[#This Row],[Consecuencias]]</f>
        <v>0</v>
      </c>
      <c r="I31" s="4" t="e">
        <f>+Tabla823[[#This Row],[Grado Exposición]]</f>
        <v>#VALUE!</v>
      </c>
      <c r="J31" s="4" t="e">
        <f>Evaluación!Q31</f>
        <v>#VALUE!</v>
      </c>
      <c r="K31" s="115"/>
      <c r="L31" s="115"/>
      <c r="M31" s="114"/>
      <c r="N31" s="115"/>
      <c r="O31" s="115"/>
      <c r="P31" s="114"/>
      <c r="Q31" s="113"/>
      <c r="R31" s="113"/>
      <c r="S31" s="113"/>
      <c r="T31" s="220"/>
    </row>
    <row r="32" spans="1:20" ht="39.75" customHeight="1">
      <c r="A32" s="4">
        <f>Evaluación!C32</f>
        <v>0</v>
      </c>
      <c r="B32" s="16">
        <f>Evaluación!D32</f>
        <v>0</v>
      </c>
      <c r="C32" s="4">
        <f>Evaluación!E32</f>
        <v>0</v>
      </c>
      <c r="D32" s="4">
        <f>Evaluación!F32</f>
        <v>0</v>
      </c>
      <c r="E32" s="4">
        <f>Tabla10[[#This Row],[Evento]]</f>
        <v>0</v>
      </c>
      <c r="F32" s="4">
        <f>Evaluación!H32</f>
        <v>0</v>
      </c>
      <c r="G32" s="4">
        <f>Tabla10[[#This Row],[Causa]]</f>
        <v>0</v>
      </c>
      <c r="H32" s="4">
        <f>Tabla10[[#This Row],[Consecuencias]]</f>
        <v>0</v>
      </c>
      <c r="I32" s="4" t="e">
        <f>+Tabla823[[#This Row],[Grado Exposición]]</f>
        <v>#VALUE!</v>
      </c>
      <c r="J32" s="4" t="e">
        <f>Evaluación!Q32</f>
        <v>#VALUE!</v>
      </c>
      <c r="K32" s="115"/>
      <c r="L32" s="115"/>
      <c r="M32" s="114"/>
      <c r="N32" s="115"/>
      <c r="O32" s="115"/>
      <c r="P32" s="114"/>
      <c r="Q32" s="113"/>
      <c r="R32" s="113"/>
      <c r="S32" s="113"/>
      <c r="T32" s="221"/>
    </row>
    <row r="33" spans="1:20" ht="39.75" customHeight="1">
      <c r="A33" s="4">
        <f>Evaluación!C33</f>
        <v>0</v>
      </c>
      <c r="B33" s="17">
        <f>Evaluación!D33</f>
        <v>0</v>
      </c>
      <c r="C33" s="4">
        <f>Evaluación!E33</f>
        <v>0</v>
      </c>
      <c r="D33" s="4">
        <f>Evaluación!F33</f>
        <v>0</v>
      </c>
      <c r="E33" s="4">
        <f>Tabla10[[#This Row],[Evento]]</f>
        <v>0</v>
      </c>
      <c r="F33" s="4">
        <f>Evaluación!H33</f>
        <v>0</v>
      </c>
      <c r="G33" s="4">
        <f>Tabla10[[#This Row],[Causa]]</f>
        <v>0</v>
      </c>
      <c r="H33" s="4">
        <f>Tabla10[[#This Row],[Consecuencias]]</f>
        <v>0</v>
      </c>
      <c r="I33" s="4" t="e">
        <f>+Tabla823[[#This Row],[Grado Exposición]]</f>
        <v>#VALUE!</v>
      </c>
      <c r="J33" s="4" t="e">
        <f>Evaluación!Q33</f>
        <v>#VALUE!</v>
      </c>
      <c r="K33" s="115"/>
      <c r="L33" s="115"/>
      <c r="M33" s="114"/>
      <c r="N33" s="115"/>
      <c r="O33" s="115"/>
      <c r="P33" s="114"/>
      <c r="Q33" s="113"/>
      <c r="R33" s="113"/>
      <c r="S33" s="113"/>
      <c r="T33" s="220"/>
    </row>
    <row r="34" spans="1:20" ht="39.75" customHeight="1">
      <c r="A34" s="4">
        <f>Evaluación!C34</f>
        <v>0</v>
      </c>
      <c r="B34" s="16">
        <f>Evaluación!D34</f>
        <v>0</v>
      </c>
      <c r="C34" s="4">
        <f>Evaluación!E34</f>
        <v>0</v>
      </c>
      <c r="D34" s="4">
        <f>Evaluación!F34</f>
        <v>0</v>
      </c>
      <c r="E34" s="4">
        <f>Tabla10[[#This Row],[Evento]]</f>
        <v>0</v>
      </c>
      <c r="F34" s="4">
        <f>Evaluación!H34</f>
        <v>0</v>
      </c>
      <c r="G34" s="4">
        <f>Tabla10[[#This Row],[Causa]]</f>
        <v>0</v>
      </c>
      <c r="H34" s="4">
        <f>Tabla10[[#This Row],[Consecuencias]]</f>
        <v>0</v>
      </c>
      <c r="I34" s="4" t="e">
        <f>+Tabla823[[#This Row],[Grado Exposición]]</f>
        <v>#VALUE!</v>
      </c>
      <c r="J34" s="4" t="e">
        <f>Evaluación!Q34</f>
        <v>#VALUE!</v>
      </c>
      <c r="K34" s="115"/>
      <c r="L34" s="115"/>
      <c r="M34" s="114"/>
      <c r="N34" s="115"/>
      <c r="O34" s="115"/>
      <c r="P34" s="114"/>
      <c r="Q34" s="113"/>
      <c r="R34" s="113"/>
      <c r="S34" s="113"/>
      <c r="T34" s="221"/>
    </row>
    <row r="35" spans="1:20" ht="39.75" customHeight="1">
      <c r="A35" s="4">
        <f>Evaluación!C35</f>
        <v>0</v>
      </c>
      <c r="B35" s="17">
        <f>Evaluación!D35</f>
        <v>0</v>
      </c>
      <c r="C35" s="4">
        <f>Evaluación!E35</f>
        <v>0</v>
      </c>
      <c r="D35" s="4">
        <f>Evaluación!F35</f>
        <v>0</v>
      </c>
      <c r="E35" s="4">
        <f>Tabla10[[#This Row],[Evento]]</f>
        <v>0</v>
      </c>
      <c r="F35" s="4">
        <f>Evaluación!H35</f>
        <v>0</v>
      </c>
      <c r="G35" s="4">
        <f>Tabla10[[#This Row],[Causa]]</f>
        <v>0</v>
      </c>
      <c r="H35" s="4">
        <f>Tabla10[[#This Row],[Consecuencias]]</f>
        <v>0</v>
      </c>
      <c r="I35" s="4" t="e">
        <f>+Tabla823[[#This Row],[Grado Exposición]]</f>
        <v>#VALUE!</v>
      </c>
      <c r="J35" s="4" t="e">
        <f>Evaluación!Q35</f>
        <v>#VALUE!</v>
      </c>
      <c r="K35" s="115"/>
      <c r="L35" s="115"/>
      <c r="M35" s="114"/>
      <c r="N35" s="115"/>
      <c r="O35" s="115"/>
      <c r="P35" s="114"/>
      <c r="Q35" s="113"/>
      <c r="R35" s="113"/>
      <c r="S35" s="113"/>
      <c r="T35" s="220"/>
    </row>
    <row r="36" spans="1:20" ht="39.75" customHeight="1">
      <c r="A36" s="4">
        <f>Evaluación!C36</f>
        <v>0</v>
      </c>
      <c r="B36" s="16">
        <f>Evaluación!D36</f>
        <v>0</v>
      </c>
      <c r="C36" s="4">
        <f>Evaluación!E36</f>
        <v>0</v>
      </c>
      <c r="D36" s="4">
        <f>Evaluación!F36</f>
        <v>0</v>
      </c>
      <c r="E36" s="4">
        <f>Tabla10[[#This Row],[Evento]]</f>
        <v>0</v>
      </c>
      <c r="F36" s="4">
        <f>Evaluación!H36</f>
        <v>0</v>
      </c>
      <c r="G36" s="4">
        <f>Tabla10[[#This Row],[Causa]]</f>
        <v>0</v>
      </c>
      <c r="H36" s="4">
        <f>Tabla10[[#This Row],[Consecuencias]]</f>
        <v>0</v>
      </c>
      <c r="I36" s="4" t="e">
        <f>+Tabla823[[#This Row],[Grado Exposición]]</f>
        <v>#VALUE!</v>
      </c>
      <c r="J36" s="4" t="e">
        <f>Evaluación!Q36</f>
        <v>#VALUE!</v>
      </c>
      <c r="K36" s="115"/>
      <c r="L36" s="115"/>
      <c r="M36" s="114"/>
      <c r="N36" s="115"/>
      <c r="O36" s="115"/>
      <c r="P36" s="114"/>
      <c r="Q36" s="113"/>
      <c r="R36" s="113"/>
      <c r="S36" s="113"/>
      <c r="T36" s="221"/>
    </row>
    <row r="37" spans="1:20" ht="39.75" customHeight="1">
      <c r="A37" s="4">
        <f>Evaluación!C37</f>
        <v>0</v>
      </c>
      <c r="B37" s="17">
        <f>Evaluación!D37</f>
        <v>0</v>
      </c>
      <c r="C37" s="4">
        <f>Evaluación!E37</f>
        <v>0</v>
      </c>
      <c r="D37" s="4">
        <f>Evaluación!F37</f>
        <v>0</v>
      </c>
      <c r="E37" s="4">
        <f>Tabla10[[#This Row],[Evento]]</f>
        <v>0</v>
      </c>
      <c r="F37" s="4">
        <f>Evaluación!H37</f>
        <v>0</v>
      </c>
      <c r="G37" s="4">
        <f>Tabla10[[#This Row],[Causa]]</f>
        <v>0</v>
      </c>
      <c r="H37" s="4">
        <f>Tabla10[[#This Row],[Consecuencias]]</f>
        <v>0</v>
      </c>
      <c r="I37" s="4" t="e">
        <f>+Tabla823[[#This Row],[Grado Exposición]]</f>
        <v>#VALUE!</v>
      </c>
      <c r="J37" s="4" t="e">
        <f>Evaluación!Q37</f>
        <v>#VALUE!</v>
      </c>
      <c r="K37" s="115"/>
      <c r="L37" s="115"/>
      <c r="M37" s="114"/>
      <c r="N37" s="115"/>
      <c r="O37" s="115"/>
      <c r="P37" s="114"/>
      <c r="Q37" s="113"/>
      <c r="R37" s="113"/>
      <c r="S37" s="113"/>
      <c r="T37" s="220"/>
    </row>
    <row r="38" spans="1:20" ht="39.75" customHeight="1">
      <c r="A38" s="4">
        <f>Evaluación!C38</f>
        <v>0</v>
      </c>
      <c r="B38" s="16">
        <f>Evaluación!D38</f>
        <v>0</v>
      </c>
      <c r="C38" s="4">
        <f>Evaluación!E38</f>
        <v>0</v>
      </c>
      <c r="D38" s="4">
        <f>Evaluación!F38</f>
        <v>0</v>
      </c>
      <c r="E38" s="4">
        <f>Tabla10[[#This Row],[Evento]]</f>
        <v>0</v>
      </c>
      <c r="F38" s="4">
        <f>Evaluación!H38</f>
        <v>0</v>
      </c>
      <c r="G38" s="4">
        <f>Tabla10[[#This Row],[Causa]]</f>
        <v>0</v>
      </c>
      <c r="H38" s="4">
        <f>Tabla10[[#This Row],[Consecuencias]]</f>
        <v>0</v>
      </c>
      <c r="I38" s="4" t="e">
        <f>+Tabla823[[#This Row],[Grado Exposición]]</f>
        <v>#VALUE!</v>
      </c>
      <c r="J38" s="4" t="e">
        <f>Evaluación!Q38</f>
        <v>#VALUE!</v>
      </c>
      <c r="K38" s="115"/>
      <c r="L38" s="115"/>
      <c r="M38" s="114"/>
      <c r="N38" s="115"/>
      <c r="O38" s="115"/>
      <c r="P38" s="114"/>
      <c r="Q38" s="113"/>
      <c r="R38" s="113"/>
      <c r="S38" s="113"/>
      <c r="T38" s="221"/>
    </row>
    <row r="39" spans="1:20" ht="39.75" customHeight="1">
      <c r="A39" s="4">
        <f>Evaluación!C39</f>
        <v>0</v>
      </c>
      <c r="B39" s="17">
        <f>Evaluación!D39</f>
        <v>0</v>
      </c>
      <c r="C39" s="4">
        <f>Evaluación!E39</f>
        <v>0</v>
      </c>
      <c r="D39" s="4">
        <f>Evaluación!F39</f>
        <v>0</v>
      </c>
      <c r="E39" s="4">
        <f>Tabla10[[#This Row],[Evento]]</f>
        <v>0</v>
      </c>
      <c r="F39" s="4">
        <f>Evaluación!H39</f>
        <v>0</v>
      </c>
      <c r="G39" s="4">
        <f>Tabla10[[#This Row],[Causa]]</f>
        <v>0</v>
      </c>
      <c r="H39" s="4">
        <f>Tabla10[[#This Row],[Consecuencias]]</f>
        <v>0</v>
      </c>
      <c r="I39" s="4" t="e">
        <f>+Tabla823[[#This Row],[Grado Exposición]]</f>
        <v>#VALUE!</v>
      </c>
      <c r="J39" s="4" t="e">
        <f>Evaluación!Q39</f>
        <v>#VALUE!</v>
      </c>
      <c r="K39" s="115"/>
      <c r="L39" s="115"/>
      <c r="M39" s="114"/>
      <c r="N39" s="115"/>
      <c r="O39" s="115"/>
      <c r="P39" s="114"/>
      <c r="Q39" s="113"/>
      <c r="R39" s="113"/>
      <c r="S39" s="113"/>
      <c r="T39" s="220"/>
    </row>
    <row r="40" spans="1:20" ht="39.75" customHeight="1">
      <c r="A40" s="4">
        <f>Evaluación!C40</f>
        <v>0</v>
      </c>
      <c r="B40" s="16">
        <f>Evaluación!D40</f>
        <v>0</v>
      </c>
      <c r="C40" s="4">
        <f>Evaluación!E40</f>
        <v>0</v>
      </c>
      <c r="D40" s="4">
        <f>Evaluación!F40</f>
        <v>0</v>
      </c>
      <c r="E40" s="4">
        <f>Tabla10[[#This Row],[Evento]]</f>
        <v>0</v>
      </c>
      <c r="F40" s="4">
        <f>Evaluación!H40</f>
        <v>0</v>
      </c>
      <c r="G40" s="4">
        <f>Tabla10[[#This Row],[Causa]]</f>
        <v>0</v>
      </c>
      <c r="H40" s="4">
        <f>Tabla10[[#This Row],[Consecuencias]]</f>
        <v>0</v>
      </c>
      <c r="I40" s="4" t="e">
        <f>+Tabla823[[#This Row],[Grado Exposición]]</f>
        <v>#VALUE!</v>
      </c>
      <c r="J40" s="4" t="e">
        <f>Evaluación!Q40</f>
        <v>#VALUE!</v>
      </c>
      <c r="K40" s="115"/>
      <c r="L40" s="115"/>
      <c r="M40" s="114"/>
      <c r="N40" s="115"/>
      <c r="O40" s="115"/>
      <c r="P40" s="114"/>
      <c r="Q40" s="113"/>
      <c r="R40" s="113"/>
      <c r="S40" s="113"/>
      <c r="T40" s="222"/>
    </row>
  </sheetData>
  <sheetProtection algorithmName="SHA-512" hashValue="ryUtnFp6noxYbhCZRJpqIhLvYQUg8eCcyAqQkwUKO5+2b5m4lSCYo2B4+q600NjH78VVjZwUpakTErvQ902QAA==" saltValue="fF72CFr8dkXXYRC2sMudsw==" spinCount="100000" sheet="1" objects="1" scenarios="1" formatCells="0" formatColumns="0" formatRows="0" insertRows="0" sort="0" autoFilter="0"/>
  <mergeCells count="2">
    <mergeCell ref="A7:J7"/>
    <mergeCell ref="K7:T7"/>
  </mergeCells>
  <conditionalFormatting sqref="A7:A8 A1 A9:J9 A41:J1048576 K9:S19 A10:I40 T1:XFD6 T8:XFD1048576 U7:XFD7 K21:S1048576 K20:P20 R20:S20">
    <cfRule type="containsErrors" dxfId="194" priority="7">
      <formula>ISERROR(A1)</formula>
    </cfRule>
  </conditionalFormatting>
  <conditionalFormatting sqref="K8:L8 K7">
    <cfRule type="containsErrors" dxfId="193" priority="4">
      <formula>ISERROR(K7)</formula>
    </cfRule>
  </conditionalFormatting>
  <conditionalFormatting sqref="A1 T1:XFD6 A7:K7 A8:XFD19 U7:XFD7 A21:XFD1048576 A20:P20 R20:XFD20">
    <cfRule type="containsErrors" dxfId="192" priority="3">
      <formula>ISERROR(A1)</formula>
    </cfRule>
  </conditionalFormatting>
  <printOptions horizontalCentered="1"/>
  <pageMargins left="0.70866141732283472" right="0.70866141732283472" top="0.94488188976377963" bottom="0.74803149606299213" header="0.31496062992125984" footer="0.31496062992125984"/>
  <pageSetup orientation="landscape" r:id="rId1"/>
  <headerFooter>
    <oddHeader>&amp;CSISTEMA NACIONAL DE ÁREAS DE CONSERVACIÓN
SISTEMA ESPECÍFICO DE VALORACIÓN DE RIESGOS
Análisis de Riesgos</oddHeader>
  </headerFooter>
  <drawing r:id="rId2"/>
  <legacyDrawing r:id="rId3"/>
  <tableParts count="2">
    <tablePart r:id="rId4"/>
    <tablePart r:id="rId5"/>
  </tableParts>
  <extLst>
    <ext xmlns:x14="http://schemas.microsoft.com/office/spreadsheetml/2009/9/main" uri="{78C0D931-6437-407d-A8EE-F0AAD7539E65}">
      <x14:conditionalFormattings>
        <x14:conditionalFormatting xmlns:xm="http://schemas.microsoft.com/office/excel/2006/main">
          <x14:cfRule type="containsErrors" priority="5" id="{934E2C46-95EB-458E-8C1E-4E99263FEEC5}">
            <xm:f>ISERROR(Evaluación!F10)</xm:f>
            <x14:dxf>
              <font>
                <color theme="6" tint="0.79998168889431442"/>
              </font>
            </x14:dxf>
          </x14:cfRule>
          <xm:sqref>J10:J40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Macros!$A$54:$A$55</xm:f>
          </x14:formula1>
          <xm:sqref>L10:L40 R10:R40 O10:O40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BD7E526CE2AD47A213CEF0C01B3D0C" ma:contentTypeVersion="0" ma:contentTypeDescription="Crear nuevo documento." ma:contentTypeScope="" ma:versionID="7839d2e7e2903507e7af56cff10cd369">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84612A-42FF-4B82-844F-4B84356F807F}">
  <ds:schemaRef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771006B-09B5-43B3-BB84-34E7E14E2F18}">
  <ds:schemaRefs>
    <ds:schemaRef ds:uri="http://schemas.microsoft.com/sharepoint/v3/contenttype/forms"/>
  </ds:schemaRefs>
</ds:datastoreItem>
</file>

<file path=customXml/itemProps3.xml><?xml version="1.0" encoding="utf-8"?>
<ds:datastoreItem xmlns:ds="http://schemas.openxmlformats.org/officeDocument/2006/customXml" ds:itemID="{6A44F1C1-14DA-474E-B06B-EF0210A8A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19</vt:i4>
      </vt:variant>
    </vt:vector>
  </HeadingPairs>
  <TitlesOfParts>
    <vt:vector size="33" baseType="lpstr">
      <vt:lpstr>INICIO</vt:lpstr>
      <vt:lpstr>Identificación</vt:lpstr>
      <vt:lpstr>Instructivo Id.</vt:lpstr>
      <vt:lpstr>Portafolio</vt:lpstr>
      <vt:lpstr>Análisis</vt:lpstr>
      <vt:lpstr>Instructivo An.</vt:lpstr>
      <vt:lpstr>Evaluación</vt:lpstr>
      <vt:lpstr>Instructivo Ev.</vt:lpstr>
      <vt:lpstr>Administración</vt:lpstr>
      <vt:lpstr>Instructivo Ad</vt:lpstr>
      <vt:lpstr>Plan de Mitigación</vt:lpstr>
      <vt:lpstr>Hoja1</vt:lpstr>
      <vt:lpstr>SEVRI</vt:lpstr>
      <vt:lpstr>Macros</vt:lpstr>
      <vt:lpstr>Ambiental</vt:lpstr>
      <vt:lpstr>Categoria</vt:lpstr>
      <vt:lpstr>Direccion</vt:lpstr>
      <vt:lpstr>Externos</vt:lpstr>
      <vt:lpstr>Externos2</vt:lpstr>
      <vt:lpstr>Financiero</vt:lpstr>
      <vt:lpstr>Gestion</vt:lpstr>
      <vt:lpstr>Imagen</vt:lpstr>
      <vt:lpstr>Internos</vt:lpstr>
      <vt:lpstr>Legal</vt:lpstr>
      <vt:lpstr>Legales</vt:lpstr>
      <vt:lpstr>Operativo</vt:lpstr>
      <vt:lpstr>Período</vt:lpstr>
      <vt:lpstr>Politico</vt:lpstr>
      <vt:lpstr>Presupuestario</vt:lpstr>
      <vt:lpstr>Recurso_Humano</vt:lpstr>
      <vt:lpstr>Social</vt:lpstr>
      <vt:lpstr>Tecnologia</vt:lpstr>
      <vt:lpstr>Tecnologico</vt:lpstr>
    </vt:vector>
  </TitlesOfParts>
  <Company>Contraloria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Rosny Barquero Mora</dc:creator>
  <cp:lastModifiedBy>Shirley Ramirez Carvajal</cp:lastModifiedBy>
  <cp:lastPrinted>2025-10-07T17:33:43Z</cp:lastPrinted>
  <dcterms:created xsi:type="dcterms:W3CDTF">2006-02-27T16:47:04Z</dcterms:created>
  <dcterms:modified xsi:type="dcterms:W3CDTF">2026-02-16T16:03:23Z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0x01010027BD7E526CE2AD47A213CEF0C01B3D0C</vt:lpwstr>
  </property>
</Properties>
</file>